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BNFTS\DATA\123\Board of Regents\1_Other Projects and Meetings\2025\Practitioner YOS Form\"/>
    </mc:Choice>
  </mc:AlternateContent>
  <xr:revisionPtr revIDLastSave="0" documentId="13_ncr:1_{52F72794-2D79-4921-A9A3-35D81B200A32}" xr6:coauthVersionLast="47" xr6:coauthVersionMax="47" xr10:uidLastSave="{00000000-0000-0000-0000-000000000000}"/>
  <workbookProtection workbookAlgorithmName="SHA-512" workbookHashValue="I6CGPZPI0WZ/FwmSol6YcjiqtVFKlIN8f7oimAlA0fOeImObWoekIlkLQ/XpqtLSLc+1Z5H69YuFlA3YiKT3Ag==" workbookSaltValue="WSvoEUFR0KDRrOGDXjc7sQ==" workbookSpinCount="100000" lockStructure="1"/>
  <bookViews>
    <workbookView xWindow="-108" yWindow="-108" windowWidth="23256" windowHeight="12456" xr2:uid="{00000000-000D-0000-FFFF-FFFF00000000}"/>
  </bookViews>
  <sheets>
    <sheet name="User Inputs" sheetId="8" r:id="rId1"/>
    <sheet name="Current Year Data" sheetId="11" state="hidden" r:id="rId2"/>
    <sheet name="2024 Data" sheetId="9" state="hidden" r:id="rId3"/>
    <sheet name="2023 User Inputs" sheetId="7" state="hidden" r:id="rId4"/>
    <sheet name="2023 Data" sheetId="1" state="hidden" r:id="rId5"/>
    <sheet name="Peer Review" sheetId="10" state="hidden" r:id="rId6"/>
  </sheets>
  <definedNames>
    <definedName name="_xlnm.Print_Area" localSheetId="3">'2023 User Inputs'!$C$1:$E$22</definedName>
    <definedName name="_xlnm.Print_Area" localSheetId="0">'User Inputs'!$C$1:$E$22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8" l="1"/>
  <c r="A25" i="8"/>
  <c r="D19" i="8"/>
  <c r="M43" i="11"/>
  <c r="L43" i="11"/>
  <c r="K43" i="11"/>
  <c r="J43" i="11"/>
  <c r="E43" i="11"/>
  <c r="M42" i="11"/>
  <c r="L42" i="11"/>
  <c r="K42" i="11"/>
  <c r="J42" i="11"/>
  <c r="E42" i="11"/>
  <c r="M41" i="11"/>
  <c r="K41" i="11"/>
  <c r="J41" i="11"/>
  <c r="E41" i="11"/>
  <c r="L41" i="11" s="1"/>
  <c r="L40" i="11"/>
  <c r="K40" i="11"/>
  <c r="J40" i="11"/>
  <c r="E40" i="11"/>
  <c r="M40" i="11" s="1"/>
  <c r="L39" i="11"/>
  <c r="K39" i="11"/>
  <c r="J39" i="11"/>
  <c r="E39" i="11"/>
  <c r="M39" i="11" s="1"/>
  <c r="E38" i="11"/>
  <c r="M38" i="11" s="1"/>
  <c r="E37" i="11"/>
  <c r="M37" i="11" s="1"/>
  <c r="K36" i="11"/>
  <c r="E36" i="11"/>
  <c r="L36" i="11" s="1"/>
  <c r="M35" i="11"/>
  <c r="L35" i="11"/>
  <c r="K35" i="11"/>
  <c r="J35" i="11"/>
  <c r="E35" i="11"/>
  <c r="L34" i="11"/>
  <c r="E34" i="11"/>
  <c r="J34" i="11" s="1"/>
  <c r="E33" i="11"/>
  <c r="K33" i="11" s="1"/>
  <c r="M32" i="11"/>
  <c r="K32" i="11"/>
  <c r="J32" i="11"/>
  <c r="E32" i="11"/>
  <c r="L32" i="11" s="1"/>
  <c r="E31" i="11"/>
  <c r="M31" i="11" s="1"/>
  <c r="M30" i="11"/>
  <c r="L30" i="11"/>
  <c r="K30" i="11"/>
  <c r="E30" i="11"/>
  <c r="J30" i="11" s="1"/>
  <c r="M29" i="11"/>
  <c r="L29" i="11"/>
  <c r="K29" i="11"/>
  <c r="J29" i="11"/>
  <c r="E29" i="11"/>
  <c r="L28" i="11"/>
  <c r="K28" i="11"/>
  <c r="J28" i="11"/>
  <c r="E28" i="11"/>
  <c r="M28" i="11" s="1"/>
  <c r="L27" i="11"/>
  <c r="K27" i="11"/>
  <c r="J27" i="11"/>
  <c r="E27" i="11"/>
  <c r="M27" i="11" s="1"/>
  <c r="M19" i="11"/>
  <c r="L19" i="11"/>
  <c r="K19" i="11"/>
  <c r="J19" i="11"/>
  <c r="M18" i="11"/>
  <c r="L18" i="11"/>
  <c r="K18" i="11"/>
  <c r="J18" i="11"/>
  <c r="M17" i="11"/>
  <c r="L17" i="11"/>
  <c r="K17" i="11"/>
  <c r="J17" i="11"/>
  <c r="M16" i="11"/>
  <c r="L16" i="11"/>
  <c r="K16" i="11"/>
  <c r="J16" i="11"/>
  <c r="M15" i="11"/>
  <c r="L15" i="11"/>
  <c r="K15" i="11"/>
  <c r="J15" i="11"/>
  <c r="M14" i="11"/>
  <c r="L14" i="11"/>
  <c r="K14" i="11"/>
  <c r="J14" i="11"/>
  <c r="M13" i="11"/>
  <c r="L13" i="11"/>
  <c r="K13" i="11"/>
  <c r="J13" i="11"/>
  <c r="M12" i="11"/>
  <c r="L12" i="11"/>
  <c r="K12" i="11"/>
  <c r="J12" i="11"/>
  <c r="M11" i="11"/>
  <c r="L11" i="11"/>
  <c r="K11" i="11"/>
  <c r="J11" i="11"/>
  <c r="M10" i="11"/>
  <c r="L10" i="11"/>
  <c r="K10" i="11"/>
  <c r="J10" i="11"/>
  <c r="M9" i="11"/>
  <c r="L9" i="11"/>
  <c r="K9" i="11"/>
  <c r="J9" i="11"/>
  <c r="M8" i="11"/>
  <c r="D9" i="8" s="1"/>
  <c r="L8" i="11"/>
  <c r="K8" i="11"/>
  <c r="J8" i="11"/>
  <c r="M7" i="11"/>
  <c r="L7" i="11"/>
  <c r="K7" i="11"/>
  <c r="J7" i="11"/>
  <c r="M6" i="11"/>
  <c r="L6" i="11"/>
  <c r="K6" i="11"/>
  <c r="J6" i="11"/>
  <c r="M5" i="11"/>
  <c r="L5" i="11"/>
  <c r="K5" i="11"/>
  <c r="J5" i="11"/>
  <c r="M4" i="11"/>
  <c r="L4" i="11"/>
  <c r="K4" i="11"/>
  <c r="J4" i="11"/>
  <c r="M3" i="11"/>
  <c r="L3" i="11"/>
  <c r="K3" i="11"/>
  <c r="J3" i="11"/>
  <c r="J33" i="11" l="1"/>
  <c r="K34" i="11"/>
  <c r="M36" i="11"/>
  <c r="M34" i="11"/>
  <c r="J37" i="11"/>
  <c r="K37" i="11"/>
  <c r="L37" i="11"/>
  <c r="J38" i="11"/>
  <c r="J31" i="11"/>
  <c r="L33" i="11"/>
  <c r="K38" i="11"/>
  <c r="K31" i="11"/>
  <c r="M33" i="11"/>
  <c r="J36" i="11"/>
  <c r="L38" i="11"/>
  <c r="L31" i="11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S45" i="10" l="1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3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3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D49" i="10"/>
  <c r="C49" i="10"/>
  <c r="D48" i="10"/>
  <c r="C48" i="10"/>
  <c r="D47" i="10"/>
  <c r="C47" i="10"/>
  <c r="D46" i="10"/>
  <c r="C46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19" i="7"/>
  <c r="A25" i="7"/>
  <c r="D18" i="8"/>
  <c r="D8" i="8"/>
  <c r="M43" i="9"/>
  <c r="L43" i="9"/>
  <c r="K43" i="9"/>
  <c r="J43" i="9"/>
  <c r="M42" i="9"/>
  <c r="L42" i="9"/>
  <c r="K42" i="9"/>
  <c r="J42" i="9"/>
  <c r="M41" i="9"/>
  <c r="L41" i="9"/>
  <c r="K41" i="9"/>
  <c r="J41" i="9"/>
  <c r="M40" i="9"/>
  <c r="L40" i="9"/>
  <c r="K40" i="9"/>
  <c r="J40" i="9"/>
  <c r="M39" i="9"/>
  <c r="L39" i="9"/>
  <c r="K39" i="9"/>
  <c r="J39" i="9"/>
  <c r="M38" i="9"/>
  <c r="L38" i="9"/>
  <c r="K38" i="9"/>
  <c r="J38" i="9"/>
  <c r="M37" i="9"/>
  <c r="L37" i="9"/>
  <c r="K37" i="9"/>
  <c r="J37" i="9"/>
  <c r="M36" i="9"/>
  <c r="L36" i="9"/>
  <c r="K36" i="9"/>
  <c r="J36" i="9"/>
  <c r="M35" i="9"/>
  <c r="L35" i="9"/>
  <c r="K35" i="9"/>
  <c r="J35" i="9"/>
  <c r="M34" i="9"/>
  <c r="L34" i="9"/>
  <c r="K34" i="9"/>
  <c r="J34" i="9"/>
  <c r="M33" i="9"/>
  <c r="L33" i="9"/>
  <c r="K33" i="9"/>
  <c r="J33" i="9"/>
  <c r="M32" i="9"/>
  <c r="L32" i="9"/>
  <c r="K32" i="9"/>
  <c r="J32" i="9"/>
  <c r="M31" i="9"/>
  <c r="L31" i="9"/>
  <c r="K31" i="9"/>
  <c r="J31" i="9"/>
  <c r="M30" i="9"/>
  <c r="L30" i="9"/>
  <c r="K30" i="9"/>
  <c r="J30" i="9"/>
  <c r="M29" i="9"/>
  <c r="L29" i="9"/>
  <c r="K29" i="9"/>
  <c r="J29" i="9"/>
  <c r="M28" i="9"/>
  <c r="L28" i="9"/>
  <c r="K28" i="9"/>
  <c r="J28" i="9"/>
  <c r="M27" i="9"/>
  <c r="L27" i="9"/>
  <c r="K27" i="9"/>
  <c r="J27" i="9"/>
  <c r="M19" i="9"/>
  <c r="L19" i="9"/>
  <c r="K19" i="9"/>
  <c r="J19" i="9"/>
  <c r="M18" i="9"/>
  <c r="L18" i="9"/>
  <c r="K18" i="9"/>
  <c r="J18" i="9"/>
  <c r="M17" i="9"/>
  <c r="L17" i="9"/>
  <c r="K17" i="9"/>
  <c r="J17" i="9"/>
  <c r="M16" i="9"/>
  <c r="L16" i="9"/>
  <c r="K16" i="9"/>
  <c r="J16" i="9"/>
  <c r="M15" i="9"/>
  <c r="L15" i="9"/>
  <c r="K15" i="9"/>
  <c r="J15" i="9"/>
  <c r="M14" i="9"/>
  <c r="L14" i="9"/>
  <c r="K14" i="9"/>
  <c r="J14" i="9"/>
  <c r="M13" i="9"/>
  <c r="L13" i="9"/>
  <c r="K13" i="9"/>
  <c r="J13" i="9"/>
  <c r="M12" i="9"/>
  <c r="L12" i="9"/>
  <c r="K12" i="9"/>
  <c r="J12" i="9"/>
  <c r="M11" i="9"/>
  <c r="L11" i="9"/>
  <c r="K11" i="9"/>
  <c r="J11" i="9"/>
  <c r="M10" i="9"/>
  <c r="L10" i="9"/>
  <c r="K10" i="9"/>
  <c r="J10" i="9"/>
  <c r="M9" i="9"/>
  <c r="L9" i="9"/>
  <c r="K9" i="9"/>
  <c r="J9" i="9"/>
  <c r="M8" i="9"/>
  <c r="L8" i="9"/>
  <c r="K8" i="9"/>
  <c r="J8" i="9"/>
  <c r="M7" i="9"/>
  <c r="L7" i="9"/>
  <c r="K7" i="9"/>
  <c r="J7" i="9"/>
  <c r="M6" i="9"/>
  <c r="L6" i="9"/>
  <c r="K6" i="9"/>
  <c r="J6" i="9"/>
  <c r="M5" i="9"/>
  <c r="L5" i="9"/>
  <c r="K5" i="9"/>
  <c r="J5" i="9"/>
  <c r="M4" i="9"/>
  <c r="L4" i="9"/>
  <c r="K4" i="9"/>
  <c r="J4" i="9"/>
  <c r="M3" i="9"/>
  <c r="L3" i="9"/>
  <c r="K3" i="9"/>
  <c r="J3" i="9"/>
  <c r="C6" i="8"/>
  <c r="C5" i="8"/>
  <c r="D9" i="7"/>
  <c r="D18" i="7"/>
  <c r="A26" i="7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D8" i="7"/>
  <c r="C9" i="7" l="1"/>
  <c r="C6" i="7"/>
  <c r="C5" i="7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C9" i="8" l="1"/>
</calcChain>
</file>

<file path=xl/sharedStrings.xml><?xml version="1.0" encoding="utf-8"?>
<sst xmlns="http://schemas.openxmlformats.org/spreadsheetml/2006/main" count="303" uniqueCount="115">
  <si>
    <r>
      <rPr>
        <b/>
        <sz val="10"/>
        <color rgb="FFFFFFFF"/>
        <rFont val="Tahoma"/>
        <family val="2"/>
      </rPr>
      <t>Retirees enrolled in USG retiree benefits</t>
    </r>
  </si>
  <si>
    <r>
      <rPr>
        <b/>
        <sz val="10"/>
        <color rgb="FFFFFFFF"/>
        <rFont val="Tahoma"/>
        <family val="2"/>
      </rPr>
      <t>Employer contribution</t>
    </r>
  </si>
  <si>
    <r>
      <rPr>
        <sz val="9"/>
        <color rgb="FF231F20"/>
        <rFont val="Lucida Sans Unicode"/>
        <family val="2"/>
      </rPr>
      <t>Fewer than 10 years</t>
    </r>
  </si>
  <si>
    <r>
      <rPr>
        <sz val="9"/>
        <color rgb="FF231F20"/>
        <rFont val="Calibri"/>
        <family val="2"/>
      </rPr>
      <t>N/A</t>
    </r>
  </si>
  <si>
    <r>
      <rPr>
        <sz val="9"/>
        <color rgb="FF004E84"/>
        <rFont val="Calibri"/>
        <family val="2"/>
      </rPr>
      <t>Family (pre-65 Medicare retiree and/or Pre-65 Medicare spouse + child[ren])</t>
    </r>
  </si>
  <si>
    <r>
      <rPr>
        <sz val="9"/>
        <color rgb="FF004E84"/>
        <rFont val="Calibri"/>
        <family val="2"/>
      </rPr>
      <t>Family (pre-65 Medicare spouse + child[ren])</t>
    </r>
  </si>
  <si>
    <r>
      <rPr>
        <sz val="9"/>
        <color rgb="FF004E84"/>
        <rFont val="Calibri"/>
        <family val="2"/>
      </rPr>
      <t>Family (pre-65 Medicare retiree + child[ren])</t>
    </r>
  </si>
  <si>
    <r>
      <rPr>
        <sz val="9"/>
        <color rgb="FF004E84"/>
        <rFont val="Calibri"/>
        <family val="2"/>
      </rPr>
      <t>Family (pre-65 Medicare retiree + non-Medicare spouse + child[ren])</t>
    </r>
  </si>
  <si>
    <r>
      <rPr>
        <sz val="9"/>
        <color rgb="FF004E84"/>
        <rFont val="Calibri"/>
        <family val="2"/>
      </rPr>
      <t>Pre-65 Medicare retiree + non-Medicare spouse</t>
    </r>
  </si>
  <si>
    <r>
      <rPr>
        <sz val="9"/>
        <color rgb="FF004E84"/>
        <rFont val="Calibri"/>
        <family val="2"/>
      </rPr>
      <t>Family (non-Medicare retiree + Pre-65 Medicare spouse + child[ren])</t>
    </r>
  </si>
  <si>
    <r>
      <rPr>
        <sz val="9"/>
        <color rgb="FF004E84"/>
        <rFont val="Calibri"/>
        <family val="2"/>
      </rPr>
      <t>Pre-65 Medicare retiree + Pre-65 Medicare spouse</t>
    </r>
  </si>
  <si>
    <r>
      <rPr>
        <sz val="9"/>
        <color rgb="FF004E84"/>
        <rFont val="Calibri"/>
        <family val="2"/>
      </rPr>
      <t>Non-Medicare retiree + Pre-65 Medicare spouse</t>
    </r>
  </si>
  <si>
    <r>
      <rPr>
        <sz val="9"/>
        <color rgb="FF004E84"/>
        <rFont val="Calibri"/>
        <family val="2"/>
      </rPr>
      <t>Pre-65 Medicare retiree or Pre-65 Medicare spouse + child(ren)</t>
    </r>
  </si>
  <si>
    <r>
      <rPr>
        <b/>
        <sz val="9"/>
        <color rgb="FFFFFFFF"/>
        <rFont val="Arial"/>
        <family val="2"/>
      </rPr>
      <t>Kaiser Permanente HMO</t>
    </r>
  </si>
  <si>
    <r>
      <rPr>
        <b/>
        <sz val="9"/>
        <color rgb="FFFFFFFF"/>
        <rFont val="Arial"/>
        <family val="2"/>
      </rPr>
      <t>BlueChoice HMO</t>
    </r>
  </si>
  <si>
    <r>
      <rPr>
        <b/>
        <sz val="9"/>
        <color rgb="FFFFFFFF"/>
        <rFont val="Arial"/>
        <family val="2"/>
      </rPr>
      <t>Comprehensive Care</t>
    </r>
  </si>
  <si>
    <r>
      <rPr>
        <b/>
        <sz val="9"/>
        <color rgb="FFFFFFFF"/>
        <rFont val="Arial"/>
        <family val="2"/>
      </rPr>
      <t>Consumer Choice HSA</t>
    </r>
  </si>
  <si>
    <t>Consumer Choice HSA</t>
  </si>
  <si>
    <t>Comprehensive Care</t>
  </si>
  <si>
    <t>BlueChoice HMO</t>
  </si>
  <si>
    <t>Kaiser Permanente HMO</t>
  </si>
  <si>
    <t>Non-Medicare retiree only</t>
  </si>
  <si>
    <t>Non-Medicare spouse only</t>
  </si>
  <si>
    <t>Non-Medicare retiree + child(ren)</t>
  </si>
  <si>
    <t>Non-Medicare spouse + child(ren)</t>
  </si>
  <si>
    <t>Non-Medicare retiree + non-Medicare spouse</t>
  </si>
  <si>
    <t>Years of Service</t>
  </si>
  <si>
    <t>Plan Name</t>
  </si>
  <si>
    <t>Tier</t>
  </si>
  <si>
    <t>Medicare Eligible</t>
  </si>
  <si>
    <t>Child(ren) only</t>
  </si>
  <si>
    <t>N/A</t>
  </si>
  <si>
    <t>Pre-65 Medicare retiree or Pre-65 Medicare spouse + child(ren)</t>
  </si>
  <si>
    <t>Non-Medicare retiree + Pre-65 Medicare spouse</t>
  </si>
  <si>
    <t>Pre-65 Medicare retiree + Pre-65 Medicare spouse</t>
  </si>
  <si>
    <t>Family (non-Medicare retiree + Pre-65 Medicare spouse + child[ren])</t>
  </si>
  <si>
    <t>Pre-65 Medicare retiree + non-Medicare spouse</t>
  </si>
  <si>
    <t>Family (pre-65 Medicare retiree + non-Medicare spouse + child[ren])</t>
  </si>
  <si>
    <t>Family (pre-65 Medicare retiree + child[ren])</t>
  </si>
  <si>
    <t>Family (pre-65 Medicare spouse + child[ren])</t>
  </si>
  <si>
    <t>Family (pre-65 Medicare retiree and/or Pre-65 Medicare spouse + child[ren])</t>
  </si>
  <si>
    <t>Pre-65 Medicare Eligible</t>
  </si>
  <si>
    <t>Non Medicare Eligible</t>
  </si>
  <si>
    <t>Pre 65</t>
  </si>
  <si>
    <t>Instructions:  Select an response for each dropdown box below</t>
  </si>
  <si>
    <t>Hired Before or On/After Jan. 1, 2013</t>
  </si>
  <si>
    <t>Pre or Post 65 Retiree</t>
  </si>
  <si>
    <t>Monthly Retiree Rate</t>
  </si>
  <si>
    <t>65+ Retiree enrolled through the Alight Retiree Health Solutions with an HRA</t>
  </si>
  <si>
    <t>Retiree Age 65+</t>
  </si>
  <si>
    <t>Family (non-Medicare retiree + non-Medicare spouse and child(ren)</t>
  </si>
  <si>
    <t>Family (non-Medicare retiree + children)</t>
  </si>
  <si>
    <t>Family (non-Medicare spouse + child(ren)</t>
  </si>
  <si>
    <t>2023  Monthly Retiree Plan Costs (Hired before January 1, 2013)</t>
  </si>
  <si>
    <t>Pre-65 Medicare retiree or Pre-65 Medicare spouse only or Pre-65 Medicare child +26 yrs old</t>
  </si>
  <si>
    <t>2023 Monthly Employer Plan Costs (Hired on or after January 1, 2013)</t>
  </si>
  <si>
    <r>
      <rPr>
        <b/>
        <sz val="12"/>
        <color rgb="FF000000"/>
        <rFont val="Calibri"/>
        <family val="2"/>
      </rPr>
      <t xml:space="preserve">To Print: </t>
    </r>
    <r>
      <rPr>
        <sz val="12"/>
        <color rgb="FF000000"/>
        <rFont val="Calibri"/>
        <family val="2"/>
      </rPr>
      <t xml:space="preserve"> Go to File, Print (template has been formatted)</t>
    </r>
  </si>
  <si>
    <t>After</t>
  </si>
  <si>
    <t>Retirement Healthcare Contributions based on Years of Service (Plan Year 2023)</t>
  </si>
  <si>
    <t>2024  Monthly Retiree Plan Costs (Hired before January 1, 2013)</t>
  </si>
  <si>
    <t>2024 Monthly Employer Plan Costs (Hired on or after January 1, 2013)</t>
  </si>
  <si>
    <t>2024 USG HRA Contribution:</t>
  </si>
  <si>
    <t>Instructions</t>
  </si>
  <si>
    <t>o Update all tables on Data tab using data from current year USG OE guides</t>
  </si>
  <si>
    <t>o Update cell B25 on Data tab to reflect current year USG HRA contribution (post-65)</t>
  </si>
  <si>
    <t>o Update all year labels on User Input tab</t>
  </si>
  <si>
    <t>o Peer review by checking if cells A25 &amp; A26 on User Input tab matches figures in Data tab based on dropdown selection</t>
  </si>
  <si>
    <t>o Hide all tabs except current year User Input; Format cells A25 &amp; A26 on User tab as white font; password protect everything</t>
  </si>
  <si>
    <r>
      <rPr>
        <b/>
        <sz val="10"/>
        <color rgb="FFFFFFFF"/>
        <rFont val="Calibri"/>
        <family val="2"/>
        <scheme val="minor"/>
      </rPr>
      <t>Retirees enrolled in USG retiree benefits</t>
    </r>
  </si>
  <si>
    <r>
      <rPr>
        <b/>
        <sz val="10"/>
        <color rgb="FFFFFFFF"/>
        <rFont val="Calibri"/>
        <family val="2"/>
        <scheme val="minor"/>
      </rPr>
      <t>Employer contribution</t>
    </r>
  </si>
  <si>
    <r>
      <rPr>
        <b/>
        <sz val="10"/>
        <color rgb="FFFFFFFF"/>
        <rFont val="Calibri"/>
        <family val="2"/>
        <scheme val="minor"/>
      </rPr>
      <t>Consumer Choice HSA</t>
    </r>
  </si>
  <si>
    <r>
      <rPr>
        <b/>
        <sz val="10"/>
        <color rgb="FFFFFFFF"/>
        <rFont val="Calibri"/>
        <family val="2"/>
        <scheme val="minor"/>
      </rPr>
      <t>Comprehensive Care</t>
    </r>
  </si>
  <si>
    <r>
      <rPr>
        <b/>
        <sz val="10"/>
        <color rgb="FFFFFFFF"/>
        <rFont val="Calibri"/>
        <family val="2"/>
        <scheme val="minor"/>
      </rPr>
      <t>BlueChoice HMO</t>
    </r>
  </si>
  <si>
    <r>
      <rPr>
        <b/>
        <sz val="10"/>
        <color rgb="FFFFFFFF"/>
        <rFont val="Calibri"/>
        <family val="2"/>
        <scheme val="minor"/>
      </rPr>
      <t>Kaiser Permanente HMO</t>
    </r>
  </si>
  <si>
    <r>
      <rPr>
        <sz val="10"/>
        <color rgb="FF231F20"/>
        <rFont val="Calibri"/>
        <family val="2"/>
        <scheme val="minor"/>
      </rPr>
      <t>N/A</t>
    </r>
  </si>
  <si>
    <r>
      <rPr>
        <sz val="10"/>
        <color rgb="FF004E84"/>
        <rFont val="Calibri"/>
        <family val="2"/>
        <scheme val="minor"/>
      </rPr>
      <t>Pre-65 Medicare retiree or Pre-65 Medicare spouse + child(ren)</t>
    </r>
  </si>
  <si>
    <r>
      <rPr>
        <sz val="10"/>
        <color rgb="FF004E84"/>
        <rFont val="Calibri"/>
        <family val="2"/>
        <scheme val="minor"/>
      </rPr>
      <t>Non-Medicare retiree + Pre-65 Medicare spouse</t>
    </r>
  </si>
  <si>
    <r>
      <rPr>
        <sz val="10"/>
        <color rgb="FF004E84"/>
        <rFont val="Calibri"/>
        <family val="2"/>
        <scheme val="minor"/>
      </rPr>
      <t>Pre-65 Medicare retiree + Pre-65 Medicare spouse</t>
    </r>
  </si>
  <si>
    <r>
      <rPr>
        <sz val="10"/>
        <color rgb="FF004E84"/>
        <rFont val="Calibri"/>
        <family val="2"/>
        <scheme val="minor"/>
      </rPr>
      <t>Family (non-Medicare retiree + Pre-65 Medicare spouse + child[ren])</t>
    </r>
  </si>
  <si>
    <r>
      <rPr>
        <sz val="10"/>
        <color rgb="FF004E84"/>
        <rFont val="Calibri"/>
        <family val="2"/>
        <scheme val="minor"/>
      </rPr>
      <t>Pre-65 Medicare retiree + non-Medicare spouse</t>
    </r>
  </si>
  <si>
    <r>
      <rPr>
        <sz val="10"/>
        <color rgb="FF004E84"/>
        <rFont val="Calibri"/>
        <family val="2"/>
        <scheme val="minor"/>
      </rPr>
      <t>Family (pre-65 Medicare retiree + non-Medicare spouse + child[ren])</t>
    </r>
  </si>
  <si>
    <r>
      <rPr>
        <sz val="10"/>
        <color rgb="FF004E84"/>
        <rFont val="Calibri"/>
        <family val="2"/>
        <scheme val="minor"/>
      </rPr>
      <t>Family (pre-65 Medicare retiree + child[ren])</t>
    </r>
  </si>
  <si>
    <r>
      <rPr>
        <sz val="10"/>
        <color rgb="FF004E84"/>
        <rFont val="Calibri"/>
        <family val="2"/>
        <scheme val="minor"/>
      </rPr>
      <t>Family (pre-65 Medicare spouse + child[ren])</t>
    </r>
  </si>
  <si>
    <r>
      <rPr>
        <sz val="10"/>
        <color rgb="FF004E84"/>
        <rFont val="Calibri"/>
        <family val="2"/>
        <scheme val="minor"/>
      </rPr>
      <t>Family (pre-65 Medicare retiree and/or Pre-65 Medicare spouse + child[ren])</t>
    </r>
  </si>
  <si>
    <r>
      <rPr>
        <sz val="10"/>
        <color rgb="FF231F20"/>
        <rFont val="Calibri"/>
        <family val="2"/>
        <scheme val="minor"/>
      </rPr>
      <t>Fewer than 10 years</t>
    </r>
  </si>
  <si>
    <t>Check 2023 tier Names Match</t>
  </si>
  <si>
    <t>2023 Factors</t>
  </si>
  <si>
    <t>2024 Factors</t>
  </si>
  <si>
    <t>Prior Year Matches</t>
  </si>
  <si>
    <t>Check 2024 tier Names Match</t>
  </si>
  <si>
    <t>Current Year Tier vs. Prior Year</t>
  </si>
  <si>
    <r>
      <rPr>
        <b/>
        <sz val="11"/>
        <color rgb="FFFFFFFF"/>
        <rFont val="Calibri"/>
        <family val="2"/>
        <scheme val="minor"/>
      </rPr>
      <t>Retirees enrolled in USG retiree benefits</t>
    </r>
  </si>
  <si>
    <r>
      <rPr>
        <b/>
        <sz val="11"/>
        <color rgb="FFFFFFFF"/>
        <rFont val="Calibri"/>
        <family val="2"/>
        <scheme val="minor"/>
      </rPr>
      <t>Employer contribution</t>
    </r>
  </si>
  <si>
    <r>
      <rPr>
        <b/>
        <sz val="11"/>
        <color rgb="FFFFFFFF"/>
        <rFont val="Calibri"/>
        <family val="2"/>
        <scheme val="minor"/>
      </rPr>
      <t>Consumer Choice HSA</t>
    </r>
  </si>
  <si>
    <r>
      <rPr>
        <b/>
        <sz val="11"/>
        <color rgb="FFFFFFFF"/>
        <rFont val="Calibri"/>
        <family val="2"/>
        <scheme val="minor"/>
      </rPr>
      <t>Comprehensive Care</t>
    </r>
  </si>
  <si>
    <r>
      <rPr>
        <b/>
        <sz val="11"/>
        <color rgb="FFFFFFFF"/>
        <rFont val="Calibri"/>
        <family val="2"/>
        <scheme val="minor"/>
      </rPr>
      <t>BlueChoice HMO</t>
    </r>
  </si>
  <si>
    <r>
      <rPr>
        <b/>
        <sz val="11"/>
        <color rgb="FFFFFFFF"/>
        <rFont val="Calibri"/>
        <family val="2"/>
        <scheme val="minor"/>
      </rPr>
      <t>Kaiser Permanente HMO</t>
    </r>
  </si>
  <si>
    <r>
      <rPr>
        <sz val="11"/>
        <color rgb="FF231F20"/>
        <rFont val="Calibri"/>
        <family val="2"/>
        <scheme val="minor"/>
      </rPr>
      <t>Fewer than 10 years</t>
    </r>
  </si>
  <si>
    <t>o Update dropdown box links on User Input tab to link to current year data</t>
  </si>
  <si>
    <t>o Copy current year tables into Peer Review tab and run checks (names, rates, etc.)</t>
  </si>
  <si>
    <t>Pre-65 Medicare retiree or Pre-65 Medicare spouse or Medicare child only +26 years old</t>
  </si>
  <si>
    <t>Family (non-Medicare retiree + non-Medicare spouse + child[ren])</t>
  </si>
  <si>
    <t>Family (pre-65 Medicare retiree and Pre-65 Medicare spouse + child[ren])</t>
  </si>
  <si>
    <t>Pre-65 Medicare retiree or Pre-65 Medicare spouse + child[ren]</t>
  </si>
  <si>
    <t>2025  Monthly Retiree Plan Costs (Hired before January 1, 2013)</t>
  </si>
  <si>
    <t>2025 Monthly Employer Plan Costs (Hired on or after January 1, 2013)</t>
  </si>
  <si>
    <t>Retirement Healthcare Contributions based on Years of Service (Plan Year 2025)</t>
  </si>
  <si>
    <t>2025 Post65 USG HRA Contribution:</t>
  </si>
  <si>
    <t>Fewer than 10 years</t>
  </si>
  <si>
    <t>o Copy "Current Year Data" tab to a new tab and label with prior year (e.g., "2025 Data")</t>
  </si>
  <si>
    <t>o Update all tables on Current Year Data tab using data from current year Board Approved Rates.</t>
  </si>
  <si>
    <t>o Update cell B25 on Current Year Data tab to reflect current year USG HRA contribution (post-65)</t>
  </si>
  <si>
    <t>o Update all year labels on User Inputs tab</t>
  </si>
  <si>
    <t>o Peer review by checking if cells A25 &amp; A26 on User Inputs tab matches figures in Data tab based on dropdown selection</t>
  </si>
  <si>
    <t>o Hide all tabs except current year User Input; Format cells A25 &amp; A26 on User tabs as white font; password protect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</si>
</sst>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"/>
    <numFmt numFmtId="165" formatCode="\$0.00"/>
    <numFmt numFmtId="166" formatCode="&quot;$&quot;#,##0.00"/>
  </numFmts>
  <fonts count="4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</font>
    <font>
      <sz val="9"/>
      <name val="Lucida Sans Unicode"/>
    </font>
    <font>
      <sz val="9"/>
      <color rgb="FF231F20"/>
      <name val="Lucida Sans Unicode"/>
      <family val="2"/>
    </font>
    <font>
      <b/>
      <sz val="10"/>
      <color rgb="FFFFFFFF"/>
      <name val="Tahoma"/>
      <family val="2"/>
    </font>
    <font>
      <b/>
      <sz val="9"/>
      <color rgb="FFFFFFFF"/>
      <name val="Arial"/>
      <family val="2"/>
    </font>
    <font>
      <sz val="9"/>
      <color rgb="FF231F20"/>
      <name val="Calibri"/>
      <family val="2"/>
    </font>
    <font>
      <sz val="9"/>
      <name val="Calibri"/>
      <family val="2"/>
    </font>
    <font>
      <sz val="9"/>
      <color rgb="FF004E84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9"/>
      <color rgb="FF000000"/>
      <name val="Times New Roman"/>
      <family val="1"/>
    </font>
    <font>
      <sz val="9"/>
      <color rgb="FF004E84"/>
      <name val="Arial"/>
      <family val="2"/>
    </font>
    <font>
      <sz val="9"/>
      <color rgb="FF231F2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4"/>
      <color rgb="FFFF0000"/>
      <name val="Calibri"/>
      <family val="2"/>
    </font>
    <font>
      <b/>
      <sz val="14"/>
      <color theme="0"/>
      <name val="Calibri"/>
      <family val="2"/>
    </font>
    <font>
      <sz val="10"/>
      <color rgb="FF000000"/>
      <name val="Times New Roman"/>
      <family val="1"/>
    </font>
    <font>
      <b/>
      <sz val="12"/>
      <color rgb="FFFF0000"/>
      <name val="Calibri"/>
      <family val="2"/>
    </font>
    <font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231F20"/>
      <name val="Calibri"/>
      <family val="2"/>
      <scheme val="minor"/>
    </font>
    <font>
      <sz val="10"/>
      <color rgb="FF004E8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4E8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charset val="204"/>
    </font>
    <font>
      <sz val="16"/>
      <color rgb="FFFF0000"/>
      <name val="Calibri"/>
      <family val="2"/>
      <scheme val="minor"/>
    </font>
    <font>
      <sz val="12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52B9E9"/>
      </patternFill>
    </fill>
    <fill>
      <patternFill patternType="solid">
        <fgColor rgb="FF72808A"/>
      </patternFill>
    </fill>
    <fill>
      <patternFill patternType="solid">
        <fgColor rgb="FFF4F9FD"/>
      </patternFill>
    </fill>
    <fill>
      <patternFill patternType="solid">
        <fgColor rgb="FFAEB6BD"/>
      </patternFill>
    </fill>
    <fill>
      <patternFill patternType="solid">
        <fgColor rgb="FF004E84"/>
      </patternFill>
    </fill>
    <fill>
      <patternFill patternType="solid">
        <fgColor rgb="FF004E84"/>
        <bgColor indexed="64"/>
      </patternFill>
    </fill>
    <fill>
      <patternFill patternType="solid">
        <fgColor rgb="FF72808A"/>
        <bgColor indexed="64"/>
      </patternFill>
    </fill>
    <fill>
      <patternFill patternType="solid">
        <fgColor rgb="FFAEB6BD"/>
        <bgColor indexed="64"/>
      </patternFill>
    </fill>
    <fill>
      <patternFill patternType="solid">
        <fgColor rgb="FFF4F9FD"/>
        <bgColor indexed="64"/>
      </patternFill>
    </fill>
    <fill>
      <patternFill patternType="solid">
        <fgColor rgb="FF9ABC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D8DBDF"/>
      </right>
      <top/>
      <bottom style="thin">
        <color rgb="FFAEB6BD"/>
      </bottom>
      <diagonal/>
    </border>
    <border>
      <left style="thin">
        <color rgb="FFD8DBDF"/>
      </left>
      <right/>
      <top/>
      <bottom style="thin">
        <color rgb="FFAEB6BD"/>
      </bottom>
      <diagonal/>
    </border>
    <border>
      <left/>
      <right style="thin">
        <color rgb="FFD8DBDF"/>
      </right>
      <top style="thin">
        <color rgb="FFAEB6BD"/>
      </top>
      <bottom style="thin">
        <color rgb="FFAEB6BD"/>
      </bottom>
      <diagonal/>
    </border>
    <border>
      <left style="thin">
        <color rgb="FFD8DBDF"/>
      </left>
      <right/>
      <top style="thin">
        <color rgb="FFAEB6BD"/>
      </top>
      <bottom style="thin">
        <color rgb="FFAEB6BD"/>
      </bottom>
      <diagonal/>
    </border>
    <border>
      <left/>
      <right style="thin">
        <color rgb="FFD8DBDF"/>
      </right>
      <top style="thin">
        <color rgb="FFAEB6BD"/>
      </top>
      <bottom style="thin">
        <color rgb="FF72808A"/>
      </bottom>
      <diagonal/>
    </border>
    <border>
      <left style="thin">
        <color rgb="FFD8DBDF"/>
      </left>
      <right/>
      <top style="thin">
        <color rgb="FFAEB6BD"/>
      </top>
      <bottom style="thin">
        <color rgb="FF72808A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5" fillId="0" borderId="0" applyFont="0" applyFill="0" applyBorder="0" applyAlignment="0" applyProtection="0"/>
  </cellStyleXfs>
  <cellXfs count="201"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shrinkToFit="1"/>
    </xf>
    <xf numFmtId="9" fontId="5" fillId="0" borderId="6" xfId="0" applyNumberFormat="1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wrapText="1"/>
    </xf>
    <xf numFmtId="9" fontId="5" fillId="0" borderId="8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0" fontId="14" fillId="0" borderId="9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top" wrapText="1"/>
    </xf>
    <xf numFmtId="165" fontId="8" fillId="0" borderId="11" xfId="0" applyNumberFormat="1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shrinkToFit="1"/>
    </xf>
    <xf numFmtId="0" fontId="7" fillId="8" borderId="9" xfId="0" applyFont="1" applyFill="1" applyBorder="1" applyAlignment="1">
      <alignment horizontal="left" vertical="center" wrapText="1"/>
    </xf>
    <xf numFmtId="0" fontId="15" fillId="10" borderId="11" xfId="0" applyFont="1" applyFill="1" applyBorder="1" applyAlignment="1">
      <alignment horizontal="left" vertical="center" wrapText="1"/>
    </xf>
    <xf numFmtId="8" fontId="16" fillId="0" borderId="11" xfId="0" applyNumberFormat="1" applyFont="1" applyBorder="1" applyAlignment="1">
      <alignment horizontal="center" vertical="center" wrapText="1"/>
    </xf>
    <xf numFmtId="8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8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8" fontId="8" fillId="0" borderId="15" xfId="0" applyNumberFormat="1" applyFont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left" vertical="center" wrapText="1"/>
    </xf>
    <xf numFmtId="8" fontId="8" fillId="0" borderId="17" xfId="0" applyNumberFormat="1" applyFont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left" vertical="center" wrapText="1"/>
    </xf>
    <xf numFmtId="8" fontId="8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8" fontId="8" fillId="0" borderId="20" xfId="0" applyNumberFormat="1" applyFont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left" vertical="center" wrapText="1"/>
    </xf>
    <xf numFmtId="8" fontId="16" fillId="0" borderId="14" xfId="0" applyNumberFormat="1" applyFont="1" applyBorder="1" applyAlignment="1">
      <alignment horizontal="center" vertical="center" wrapText="1"/>
    </xf>
    <xf numFmtId="8" fontId="16" fillId="0" borderId="15" xfId="0" applyNumberFormat="1" applyFont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left" vertical="center" wrapText="1"/>
    </xf>
    <xf numFmtId="8" fontId="16" fillId="0" borderId="17" xfId="0" applyNumberFormat="1" applyFont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left" vertical="center" wrapText="1"/>
    </xf>
    <xf numFmtId="8" fontId="16" fillId="0" borderId="19" xfId="0" applyNumberFormat="1" applyFont="1" applyBorder="1" applyAlignment="1">
      <alignment horizontal="center" vertical="center" wrapText="1"/>
    </xf>
    <xf numFmtId="8" fontId="16" fillId="0" borderId="20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top" shrinkToFit="1"/>
    </xf>
    <xf numFmtId="0" fontId="9" fillId="0" borderId="14" xfId="0" applyFont="1" applyBorder="1" applyAlignment="1">
      <alignment horizontal="center" vertical="top" wrapText="1"/>
    </xf>
    <xf numFmtId="165" fontId="8" fillId="0" borderId="15" xfId="0" applyNumberFormat="1" applyFont="1" applyBorder="1" applyAlignment="1">
      <alignment horizontal="center" vertical="top" shrinkToFit="1"/>
    </xf>
    <xf numFmtId="0" fontId="9" fillId="4" borderId="16" xfId="0" applyFont="1" applyFill="1" applyBorder="1" applyAlignment="1">
      <alignment horizontal="left" vertical="top" wrapText="1"/>
    </xf>
    <xf numFmtId="165" fontId="8" fillId="0" borderId="17" xfId="0" applyNumberFormat="1" applyFont="1" applyBorder="1" applyAlignment="1">
      <alignment horizontal="center" vertical="top" shrinkToFit="1"/>
    </xf>
    <xf numFmtId="164" fontId="8" fillId="0" borderId="17" xfId="0" applyNumberFormat="1" applyFont="1" applyBorder="1" applyAlignment="1">
      <alignment horizontal="center" vertical="top" shrinkToFit="1"/>
    </xf>
    <xf numFmtId="0" fontId="9" fillId="4" borderId="18" xfId="0" applyFont="1" applyFill="1" applyBorder="1" applyAlignment="1">
      <alignment horizontal="left" vertical="top" wrapText="1"/>
    </xf>
    <xf numFmtId="164" fontId="8" fillId="0" borderId="19" xfId="0" applyNumberFormat="1" applyFont="1" applyBorder="1" applyAlignment="1">
      <alignment horizontal="center" vertical="top" shrinkToFit="1"/>
    </xf>
    <xf numFmtId="0" fontId="9" fillId="0" borderId="19" xfId="0" applyFont="1" applyBorder="1" applyAlignment="1">
      <alignment horizontal="center" vertical="top" wrapText="1"/>
    </xf>
    <xf numFmtId="164" fontId="8" fillId="0" borderId="20" xfId="0" applyNumberFormat="1" applyFont="1" applyBorder="1" applyAlignment="1">
      <alignment horizontal="center" vertical="top" shrinkToFit="1"/>
    </xf>
    <xf numFmtId="9" fontId="4" fillId="0" borderId="4" xfId="0" applyNumberFormat="1" applyFont="1" applyBorder="1" applyAlignment="1">
      <alignment horizontal="center" vertical="top" wrapText="1"/>
    </xf>
    <xf numFmtId="0" fontId="0" fillId="12" borderId="0" xfId="0" applyFill="1" applyAlignment="1">
      <alignment horizontal="left" vertical="top"/>
    </xf>
    <xf numFmtId="0" fontId="18" fillId="3" borderId="0" xfId="0" applyFont="1" applyFill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10" fillId="4" borderId="13" xfId="0" applyFont="1" applyFill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19" fillId="13" borderId="0" xfId="0" applyFont="1" applyFill="1" applyAlignment="1">
      <alignment horizontal="left" vertical="top"/>
    </xf>
    <xf numFmtId="166" fontId="25" fillId="0" borderId="0" xfId="0" applyNumberFormat="1" applyFont="1" applyAlignment="1">
      <alignment horizontal="right" vertical="top"/>
    </xf>
    <xf numFmtId="0" fontId="26" fillId="0" borderId="0" xfId="0" applyFont="1" applyAlignment="1">
      <alignment horizontal="left" vertical="top"/>
    </xf>
    <xf numFmtId="0" fontId="21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top"/>
    </xf>
    <xf numFmtId="0" fontId="30" fillId="2" borderId="1" xfId="0" applyFont="1" applyFill="1" applyBorder="1" applyAlignment="1">
      <alignment horizontal="center" vertical="top" wrapText="1"/>
    </xf>
    <xf numFmtId="0" fontId="30" fillId="3" borderId="2" xfId="0" applyFont="1" applyFill="1" applyBorder="1" applyAlignment="1">
      <alignment horizontal="center" vertical="top" wrapText="1"/>
    </xf>
    <xf numFmtId="0" fontId="32" fillId="0" borderId="0" xfId="0" applyFont="1" applyAlignment="1">
      <alignment horizontal="left" vertical="top"/>
    </xf>
    <xf numFmtId="0" fontId="32" fillId="0" borderId="1" xfId="0" applyFont="1" applyBorder="1" applyAlignment="1">
      <alignment horizontal="left" wrapText="1"/>
    </xf>
    <xf numFmtId="0" fontId="34" fillId="0" borderId="3" xfId="0" applyFont="1" applyBorder="1" applyAlignment="1">
      <alignment horizontal="center" vertical="top" wrapText="1"/>
    </xf>
    <xf numFmtId="9" fontId="34" fillId="0" borderId="4" xfId="0" applyNumberFormat="1" applyFont="1" applyBorder="1" applyAlignment="1">
      <alignment horizontal="center" vertical="top" wrapText="1"/>
    </xf>
    <xf numFmtId="0" fontId="30" fillId="3" borderId="1" xfId="0" applyFont="1" applyFill="1" applyBorder="1" applyAlignment="1">
      <alignment horizontal="left" vertical="center" wrapText="1"/>
    </xf>
    <xf numFmtId="0" fontId="30" fillId="5" borderId="1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1" fontId="35" fillId="0" borderId="5" xfId="0" applyNumberFormat="1" applyFont="1" applyBorder="1" applyAlignment="1">
      <alignment horizontal="center" vertical="top" shrinkToFit="1"/>
    </xf>
    <xf numFmtId="9" fontId="35" fillId="0" borderId="6" xfId="0" applyNumberFormat="1" applyFont="1" applyBorder="1" applyAlignment="1">
      <alignment horizontal="center" vertical="top" shrinkToFit="1"/>
    </xf>
    <xf numFmtId="0" fontId="33" fillId="3" borderId="0" xfId="0" applyFont="1" applyFill="1" applyAlignment="1">
      <alignment horizontal="left" vertical="center"/>
    </xf>
    <xf numFmtId="0" fontId="36" fillId="4" borderId="13" xfId="0" applyFont="1" applyFill="1" applyBorder="1" applyAlignment="1">
      <alignment horizontal="left" vertical="top"/>
    </xf>
    <xf numFmtId="165" fontId="35" fillId="0" borderId="14" xfId="0" applyNumberFormat="1" applyFont="1" applyBorder="1" applyAlignment="1">
      <alignment horizontal="center" vertical="top" shrinkToFit="1"/>
    </xf>
    <xf numFmtId="0" fontId="34" fillId="0" borderId="14" xfId="0" applyFont="1" applyBorder="1" applyAlignment="1">
      <alignment horizontal="center" vertical="top" wrapText="1"/>
    </xf>
    <xf numFmtId="165" fontId="35" fillId="0" borderId="15" xfId="0" applyNumberFormat="1" applyFont="1" applyBorder="1" applyAlignment="1">
      <alignment horizontal="center" vertical="top" shrinkToFit="1"/>
    </xf>
    <xf numFmtId="0" fontId="34" fillId="4" borderId="16" xfId="0" applyFont="1" applyFill="1" applyBorder="1" applyAlignment="1">
      <alignment horizontal="left" vertical="top" wrapText="1"/>
    </xf>
    <xf numFmtId="165" fontId="35" fillId="0" borderId="11" xfId="0" applyNumberFormat="1" applyFont="1" applyBorder="1" applyAlignment="1">
      <alignment horizontal="center" vertical="top" shrinkToFit="1"/>
    </xf>
    <xf numFmtId="0" fontId="34" fillId="0" borderId="11" xfId="0" applyFont="1" applyBorder="1" applyAlignment="1">
      <alignment horizontal="center" vertical="top" wrapText="1"/>
    </xf>
    <xf numFmtId="165" fontId="35" fillId="0" borderId="17" xfId="0" applyNumberFormat="1" applyFont="1" applyBorder="1" applyAlignment="1">
      <alignment horizontal="center" vertical="top" shrinkToFit="1"/>
    </xf>
    <xf numFmtId="164" fontId="35" fillId="0" borderId="11" xfId="0" applyNumberFormat="1" applyFont="1" applyBorder="1" applyAlignment="1">
      <alignment horizontal="center" vertical="top" shrinkToFit="1"/>
    </xf>
    <xf numFmtId="164" fontId="35" fillId="0" borderId="17" xfId="0" applyNumberFormat="1" applyFont="1" applyBorder="1" applyAlignment="1">
      <alignment horizontal="center" vertical="top" shrinkToFit="1"/>
    </xf>
    <xf numFmtId="0" fontId="34" fillId="4" borderId="18" xfId="0" applyFont="1" applyFill="1" applyBorder="1" applyAlignment="1">
      <alignment horizontal="left" vertical="top" wrapText="1"/>
    </xf>
    <xf numFmtId="164" fontId="35" fillId="0" borderId="19" xfId="0" applyNumberFormat="1" applyFont="1" applyBorder="1" applyAlignment="1">
      <alignment horizontal="center" vertical="top" shrinkToFit="1"/>
    </xf>
    <xf numFmtId="0" fontId="34" fillId="0" borderId="19" xfId="0" applyFont="1" applyBorder="1" applyAlignment="1">
      <alignment horizontal="center" vertical="top" wrapText="1"/>
    </xf>
    <xf numFmtId="164" fontId="35" fillId="0" borderId="20" xfId="0" applyNumberFormat="1" applyFont="1" applyBorder="1" applyAlignment="1">
      <alignment horizontal="center" vertical="top" shrinkToFit="1"/>
    </xf>
    <xf numFmtId="0" fontId="33" fillId="3" borderId="0" xfId="0" applyFont="1" applyFill="1" applyAlignment="1">
      <alignment horizontal="left" vertical="center" wrapText="1"/>
    </xf>
    <xf numFmtId="0" fontId="36" fillId="10" borderId="13" xfId="0" applyFont="1" applyFill="1" applyBorder="1" applyAlignment="1">
      <alignment horizontal="left" vertical="center" wrapText="1"/>
    </xf>
    <xf numFmtId="8" fontId="35" fillId="0" borderId="14" xfId="0" applyNumberFormat="1" applyFont="1" applyBorder="1" applyAlignment="1">
      <alignment horizontal="center" vertical="center" wrapText="1"/>
    </xf>
    <xf numFmtId="8" fontId="35" fillId="0" borderId="15" xfId="0" applyNumberFormat="1" applyFont="1" applyBorder="1" applyAlignment="1">
      <alignment horizontal="center" vertical="center" wrapText="1"/>
    </xf>
    <xf numFmtId="0" fontId="36" fillId="10" borderId="16" xfId="0" applyFont="1" applyFill="1" applyBorder="1" applyAlignment="1">
      <alignment horizontal="left" vertical="center" wrapText="1"/>
    </xf>
    <xf numFmtId="8" fontId="35" fillId="0" borderId="11" xfId="0" applyNumberFormat="1" applyFont="1" applyBorder="1" applyAlignment="1">
      <alignment horizontal="center" vertical="center" wrapText="1"/>
    </xf>
    <xf numFmtId="8" fontId="35" fillId="0" borderId="17" xfId="0" applyNumberFormat="1" applyFont="1" applyBorder="1" applyAlignment="1">
      <alignment horizontal="center" vertical="center" wrapText="1"/>
    </xf>
    <xf numFmtId="0" fontId="36" fillId="10" borderId="18" xfId="0" applyFont="1" applyFill="1" applyBorder="1" applyAlignment="1">
      <alignment horizontal="left" vertical="center" wrapText="1"/>
    </xf>
    <xf numFmtId="8" fontId="35" fillId="0" borderId="19" xfId="0" applyNumberFormat="1" applyFont="1" applyBorder="1" applyAlignment="1">
      <alignment horizontal="center" vertical="center" wrapText="1"/>
    </xf>
    <xf numFmtId="8" fontId="35" fillId="0" borderId="20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top" wrapText="1"/>
    </xf>
    <xf numFmtId="9" fontId="35" fillId="0" borderId="8" xfId="0" applyNumberFormat="1" applyFont="1" applyBorder="1" applyAlignment="1">
      <alignment horizontal="center" vertical="top" shrinkToFit="1"/>
    </xf>
    <xf numFmtId="0" fontId="32" fillId="0" borderId="9" xfId="0" applyFont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9" borderId="9" xfId="0" applyFont="1" applyFill="1" applyBorder="1" applyAlignment="1">
      <alignment horizontal="center" vertical="center"/>
    </xf>
    <xf numFmtId="0" fontId="31" fillId="9" borderId="10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left" vertical="top" wrapText="1"/>
    </xf>
    <xf numFmtId="0" fontId="36" fillId="10" borderId="11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/>
    </xf>
    <xf numFmtId="0" fontId="38" fillId="2" borderId="1" xfId="0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left" vertical="top"/>
    </xf>
    <xf numFmtId="0" fontId="40" fillId="0" borderId="1" xfId="0" applyFont="1" applyBorder="1" applyAlignment="1">
      <alignment horizontal="left" wrapText="1"/>
    </xf>
    <xf numFmtId="0" fontId="41" fillId="0" borderId="3" xfId="0" applyFont="1" applyBorder="1" applyAlignment="1">
      <alignment horizontal="center" vertical="top" wrapText="1"/>
    </xf>
    <xf numFmtId="9" fontId="41" fillId="0" borderId="4" xfId="0" applyNumberFormat="1" applyFont="1" applyBorder="1" applyAlignment="1">
      <alignment horizontal="center" vertical="top" wrapText="1"/>
    </xf>
    <xf numFmtId="0" fontId="38" fillId="3" borderId="1" xfId="0" applyFont="1" applyFill="1" applyBorder="1" applyAlignment="1">
      <alignment horizontal="left" vertical="center" wrapText="1"/>
    </xf>
    <xf numFmtId="0" fontId="38" fillId="5" borderId="12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1" fontId="42" fillId="0" borderId="5" xfId="0" applyNumberFormat="1" applyFont="1" applyBorder="1" applyAlignment="1">
      <alignment horizontal="center" vertical="top" shrinkToFit="1"/>
    </xf>
    <xf numFmtId="9" fontId="42" fillId="0" borderId="6" xfId="0" applyNumberFormat="1" applyFont="1" applyBorder="1" applyAlignment="1">
      <alignment horizontal="center" vertical="top" shrinkToFit="1"/>
    </xf>
    <xf numFmtId="0" fontId="27" fillId="3" borderId="0" xfId="0" applyFont="1" applyFill="1" applyAlignment="1">
      <alignment horizontal="left" vertical="center"/>
    </xf>
    <xf numFmtId="165" fontId="42" fillId="0" borderId="14" xfId="0" applyNumberFormat="1" applyFont="1" applyBorder="1" applyAlignment="1">
      <alignment horizontal="center" vertical="top" shrinkToFit="1"/>
    </xf>
    <xf numFmtId="164" fontId="42" fillId="0" borderId="11" xfId="0" applyNumberFormat="1" applyFont="1" applyBorder="1" applyAlignment="1">
      <alignment horizontal="center" vertical="top" shrinkToFit="1"/>
    </xf>
    <xf numFmtId="165" fontId="42" fillId="0" borderId="15" xfId="0" applyNumberFormat="1" applyFont="1" applyBorder="1" applyAlignment="1">
      <alignment horizontal="center" vertical="top" shrinkToFit="1"/>
    </xf>
    <xf numFmtId="165" fontId="42" fillId="0" borderId="11" xfId="0" applyNumberFormat="1" applyFont="1" applyBorder="1" applyAlignment="1">
      <alignment horizontal="center" vertical="top" shrinkToFit="1"/>
    </xf>
    <xf numFmtId="165" fontId="42" fillId="0" borderId="17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27" fillId="3" borderId="0" xfId="0" applyFont="1" applyFill="1" applyAlignment="1">
      <alignment horizontal="left" vertical="center" wrapText="1"/>
    </xf>
    <xf numFmtId="8" fontId="42" fillId="0" borderId="14" xfId="0" applyNumberFormat="1" applyFont="1" applyBorder="1" applyAlignment="1">
      <alignment horizontal="center" vertical="center" wrapText="1"/>
    </xf>
    <xf numFmtId="8" fontId="42" fillId="0" borderId="15" xfId="0" applyNumberFormat="1" applyFont="1" applyBorder="1" applyAlignment="1">
      <alignment horizontal="center" vertical="center" wrapText="1"/>
    </xf>
    <xf numFmtId="8" fontId="42" fillId="0" borderId="11" xfId="0" applyNumberFormat="1" applyFont="1" applyBorder="1" applyAlignment="1">
      <alignment horizontal="center" vertical="center" wrapText="1"/>
    </xf>
    <xf numFmtId="8" fontId="42" fillId="0" borderId="1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top" wrapText="1"/>
    </xf>
    <xf numFmtId="9" fontId="42" fillId="0" borderId="8" xfId="0" applyNumberFormat="1" applyFont="1" applyBorder="1" applyAlignment="1">
      <alignment horizontal="center" vertical="top" shrinkToFit="1"/>
    </xf>
    <xf numFmtId="0" fontId="40" fillId="0" borderId="0" xfId="0" applyFont="1" applyAlignment="1">
      <alignment horizontal="right" vertical="top"/>
    </xf>
    <xf numFmtId="0" fontId="28" fillId="0" borderId="0" xfId="0" applyFont="1" applyAlignment="1">
      <alignment horizontal="left" vertical="top"/>
    </xf>
    <xf numFmtId="0" fontId="39" fillId="9" borderId="9" xfId="0" applyFont="1" applyFill="1" applyBorder="1" applyAlignment="1">
      <alignment horizontal="center" vertical="center"/>
    </xf>
    <xf numFmtId="0" fontId="39" fillId="9" borderId="10" xfId="0" applyFont="1" applyFill="1" applyBorder="1" applyAlignment="1">
      <alignment horizontal="center" vertical="center"/>
    </xf>
    <xf numFmtId="8" fontId="42" fillId="14" borderId="14" xfId="0" applyNumberFormat="1" applyFont="1" applyFill="1" applyBorder="1" applyAlignment="1">
      <alignment horizontal="center" vertical="center" wrapText="1"/>
    </xf>
    <xf numFmtId="0" fontId="42" fillId="14" borderId="14" xfId="0" applyFont="1" applyFill="1" applyBorder="1" applyAlignment="1">
      <alignment horizontal="center" vertical="center" wrapText="1"/>
    </xf>
    <xf numFmtId="8" fontId="42" fillId="14" borderId="15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top"/>
    </xf>
    <xf numFmtId="8" fontId="42" fillId="14" borderId="11" xfId="0" applyNumberFormat="1" applyFont="1" applyFill="1" applyBorder="1" applyAlignment="1">
      <alignment horizontal="center" vertical="center" wrapText="1"/>
    </xf>
    <xf numFmtId="0" fontId="42" fillId="14" borderId="11" xfId="0" applyFont="1" applyFill="1" applyBorder="1" applyAlignment="1">
      <alignment horizontal="center" vertical="center" wrapText="1"/>
    </xf>
    <xf numFmtId="8" fontId="42" fillId="14" borderId="17" xfId="0" applyNumberFormat="1" applyFont="1" applyFill="1" applyBorder="1" applyAlignment="1">
      <alignment horizontal="center" vertical="center" wrapText="1"/>
    </xf>
    <xf numFmtId="0" fontId="40" fillId="12" borderId="0" xfId="0" applyFont="1" applyFill="1" applyAlignment="1">
      <alignment horizontal="left" vertical="top"/>
    </xf>
    <xf numFmtId="0" fontId="41" fillId="4" borderId="11" xfId="0" applyFont="1" applyFill="1" applyBorder="1" applyAlignment="1">
      <alignment horizontal="left" vertical="top" wrapText="1"/>
    </xf>
    <xf numFmtId="0" fontId="43" fillId="10" borderId="11" xfId="0" applyFont="1" applyFill="1" applyBorder="1" applyAlignment="1">
      <alignment horizontal="left" vertical="center" wrapText="1"/>
    </xf>
    <xf numFmtId="0" fontId="28" fillId="4" borderId="16" xfId="0" applyFont="1" applyFill="1" applyBorder="1" applyAlignment="1">
      <alignment horizontal="left" vertical="top" wrapText="1"/>
    </xf>
    <xf numFmtId="0" fontId="28" fillId="4" borderId="18" xfId="0" applyFont="1" applyFill="1" applyBorder="1" applyAlignment="1">
      <alignment horizontal="left" vertical="top" wrapText="1"/>
    </xf>
    <xf numFmtId="0" fontId="28" fillId="4" borderId="16" xfId="0" applyFont="1" applyFill="1" applyBorder="1" applyAlignment="1">
      <alignment horizontal="left" vertical="top"/>
    </xf>
    <xf numFmtId="0" fontId="2" fillId="4" borderId="16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/>
    </xf>
    <xf numFmtId="0" fontId="2" fillId="10" borderId="13" xfId="0" applyFont="1" applyFill="1" applyBorder="1" applyAlignment="1">
      <alignment horizontal="left" vertical="center" wrapText="1"/>
    </xf>
    <xf numFmtId="0" fontId="2" fillId="10" borderId="16" xfId="0" applyFont="1" applyFill="1" applyBorder="1" applyAlignment="1">
      <alignment horizontal="left" vertical="center" wrapText="1"/>
    </xf>
    <xf numFmtId="0" fontId="2" fillId="10" borderId="1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center" wrapText="1"/>
    </xf>
    <xf numFmtId="0" fontId="29" fillId="8" borderId="9" xfId="0" applyFont="1" applyFill="1" applyBorder="1" applyAlignment="1">
      <alignment horizontal="left" vertical="center" wrapText="1"/>
    </xf>
    <xf numFmtId="0" fontId="28" fillId="4" borderId="18" xfId="0" applyFont="1" applyFill="1" applyBorder="1" applyAlignment="1">
      <alignment horizontal="left" vertical="top"/>
    </xf>
    <xf numFmtId="166" fontId="19" fillId="0" borderId="0" xfId="0" applyNumberFormat="1" applyFont="1" applyAlignment="1">
      <alignment horizontal="left" vertical="top"/>
    </xf>
    <xf numFmtId="0" fontId="1" fillId="4" borderId="16" xfId="0" applyFont="1" applyFill="1" applyBorder="1" applyAlignment="1">
      <alignment horizontal="left" vertical="top" wrapText="1"/>
    </xf>
    <xf numFmtId="0" fontId="41" fillId="4" borderId="18" xfId="0" applyFont="1" applyFill="1" applyBorder="1" applyAlignment="1">
      <alignment horizontal="left" vertical="top" wrapText="1"/>
    </xf>
    <xf numFmtId="5" fontId="46" fillId="0" borderId="0" xfId="1" applyNumberFormat="1" applyFont="1" applyAlignment="1">
      <alignment horizontal="center" vertical="top"/>
    </xf>
    <xf numFmtId="0" fontId="46" fillId="0" borderId="0" xfId="0" applyFont="1" applyAlignment="1">
      <alignment horizontal="right" vertical="top"/>
    </xf>
    <xf numFmtId="166" fontId="25" fillId="0" borderId="0" xfId="0" applyNumberFormat="1" applyFont="1" applyAlignment="1">
      <alignment horizontal="center" vertical="top"/>
    </xf>
    <xf numFmtId="0" fontId="23" fillId="13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7" fillId="6" borderId="2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top"/>
    </xf>
    <xf numFmtId="165" fontId="41" fillId="0" borderId="14" xfId="0" applyNumberFormat="1" applyFont="1" applyFill="1" applyBorder="1" applyAlignment="1">
      <alignment horizontal="center" vertical="top" shrinkToFit="1"/>
    </xf>
    <xf numFmtId="164" fontId="41" fillId="0" borderId="11" xfId="0" applyNumberFormat="1" applyFont="1" applyFill="1" applyBorder="1" applyAlignment="1">
      <alignment horizontal="center" vertical="top" shrinkToFit="1"/>
    </xf>
    <xf numFmtId="165" fontId="41" fillId="0" borderId="15" xfId="0" applyNumberFormat="1" applyFont="1" applyFill="1" applyBorder="1" applyAlignment="1">
      <alignment horizontal="center" vertical="top" shrinkToFit="1"/>
    </xf>
    <xf numFmtId="165" fontId="41" fillId="0" borderId="11" xfId="0" applyNumberFormat="1" applyFont="1" applyFill="1" applyBorder="1" applyAlignment="1">
      <alignment horizontal="center" vertical="top" shrinkToFit="1"/>
    </xf>
    <xf numFmtId="165" fontId="41" fillId="0" borderId="17" xfId="0" applyNumberFormat="1" applyFont="1" applyFill="1" applyBorder="1" applyAlignment="1">
      <alignment horizontal="center" vertical="top" shrinkToFit="1"/>
    </xf>
    <xf numFmtId="164" fontId="41" fillId="0" borderId="17" xfId="0" applyNumberFormat="1" applyFont="1" applyFill="1" applyBorder="1" applyAlignment="1">
      <alignment horizontal="center" vertical="top" shrinkToFit="1"/>
    </xf>
    <xf numFmtId="8" fontId="41" fillId="0" borderId="11" xfId="0" applyNumberFormat="1" applyFont="1" applyFill="1" applyBorder="1" applyAlignment="1">
      <alignment horizontal="center" vertical="center" wrapText="1"/>
    </xf>
    <xf numFmtId="8" fontId="41" fillId="0" borderId="14" xfId="0" applyNumberFormat="1" applyFont="1" applyFill="1" applyBorder="1" applyAlignment="1">
      <alignment horizontal="center" vertical="center" wrapText="1"/>
    </xf>
    <xf numFmtId="8" fontId="41" fillId="0" borderId="15" xfId="0" applyNumberFormat="1" applyFont="1" applyFill="1" applyBorder="1" applyAlignment="1">
      <alignment horizontal="center" vertical="center" wrapText="1"/>
    </xf>
    <xf numFmtId="8" fontId="41" fillId="0" borderId="17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ABCE6"/>
      <color rgb="FF3399FF"/>
      <color rgb="FF000066"/>
      <color rgb="FF000099"/>
      <color rgb="FF003399"/>
      <color rgb="FF0033CC"/>
      <color rgb="FF0000FF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D4A6-01BD-49B1-9A5C-6F4FE0F756FA}">
  <sheetPr codeName="Sheet1">
    <pageSetUpPr fitToPage="1"/>
  </sheetPr>
  <dimension ref="A1:E29"/>
  <sheetViews>
    <sheetView showGridLines="0" tabSelected="1" zoomScale="95" zoomScaleNormal="95" workbookViewId="0"/>
  </sheetViews>
  <sheetFormatPr defaultColWidth="8.88671875" defaultRowHeight="15.6" x14ac:dyDescent="0.25"/>
  <cols>
    <col min="1" max="1" width="88.77734375" style="55" bestFit="1" customWidth="1"/>
    <col min="2" max="2" width="4.109375" style="55" customWidth="1"/>
    <col min="3" max="3" width="33" style="55" customWidth="1"/>
    <col min="4" max="4" width="36" style="55" customWidth="1"/>
    <col min="5" max="5" width="54.44140625" style="55" customWidth="1"/>
    <col min="6" max="16384" width="8.88671875" style="55"/>
  </cols>
  <sheetData>
    <row r="1" spans="1:5" ht="18" x14ac:dyDescent="0.25">
      <c r="A1" s="57" t="s">
        <v>44</v>
      </c>
      <c r="C1" s="174" t="s">
        <v>106</v>
      </c>
      <c r="D1" s="174"/>
      <c r="E1" s="174"/>
    </row>
    <row r="2" spans="1:5" x14ac:dyDescent="0.25">
      <c r="A2" s="56" t="s">
        <v>46</v>
      </c>
    </row>
    <row r="3" spans="1:5" x14ac:dyDescent="0.25">
      <c r="A3" s="64" t="s">
        <v>43</v>
      </c>
    </row>
    <row r="4" spans="1:5" ht="4.8" customHeight="1" x14ac:dyDescent="0.25"/>
    <row r="5" spans="1:5" x14ac:dyDescent="0.25">
      <c r="A5" s="56" t="s">
        <v>45</v>
      </c>
      <c r="C5" s="175" t="str">
        <f>A15&amp;" enrolled in USG Healthcare Plan with "&amp;A9&amp;" Years of Service"&amp;" (Hired "&amp;A6&amp;" January 1, 2013)"</f>
        <v>Pre-65 Medicare Eligible enrolled in USG Healthcare Plan with Fewer than 10 years Years of Service (Hired After January 1, 2013)</v>
      </c>
      <c r="D5" s="175"/>
      <c r="E5" s="175"/>
    </row>
    <row r="6" spans="1:5" x14ac:dyDescent="0.25">
      <c r="A6" s="64" t="s">
        <v>57</v>
      </c>
      <c r="C6" s="175" t="str">
        <f>A12&amp;" - Tier: "&amp;A18</f>
        <v>BlueChoice HMO - Tier: Pre-65 Medicare retiree or Pre-65 Medicare spouse or Medicare child only +26 years old</v>
      </c>
      <c r="D6" s="175"/>
      <c r="E6" s="175"/>
    </row>
    <row r="7" spans="1:5" ht="4.8" customHeight="1" x14ac:dyDescent="0.25"/>
    <row r="8" spans="1:5" x14ac:dyDescent="0.25">
      <c r="A8" s="56" t="s">
        <v>26</v>
      </c>
      <c r="C8" s="58" t="s">
        <v>47</v>
      </c>
      <c r="D8" s="58" t="str">
        <f>(_xlfn.XLOOKUP(A9,'2024 Data'!A2:A23,'2024 Data'!B2:B23,0)*100)&amp;"% of USG Employer Contribution"</f>
        <v>0% of USG Employer Contribution</v>
      </c>
    </row>
    <row r="9" spans="1:5" x14ac:dyDescent="0.25">
      <c r="A9" s="64" t="s">
        <v>108</v>
      </c>
      <c r="C9" s="62">
        <f>IFERROR(IF(A3="Pre 65",_xlfn.IFNA((A25-D9)+A26,A26),"Not Applicable"),"N/A")</f>
        <v>891.56</v>
      </c>
      <c r="D9" s="62">
        <f>IFERROR(IF(A3="Pre 65",IF(A12="Consumer Choice HSA",_xlfn.XLOOKUP(A6&amp;A15&amp;A12&amp;A18,'Current Year Data'!J:J,'Current Year Data'!F:F),IF(A12="Comprehensive Care",_xlfn.XLOOKUP(A6&amp;A15&amp;A12&amp;A18,'Current Year Data'!K:K,'Current Year Data'!G:G),IF(A12="BlueChoice HMO",_xlfn.XLOOKUP(A6&amp;A15&amp;A12&amp;A18,'Current Year Data'!L:L,'Current Year Data'!H:H),IF(A12="Kaiser Permanente HMO",_xlfn.XLOOKUP(A6&amp;A15&amp;A12&amp;A18,'Current Year Data'!M:M,'Current Year Data'!I:I),0))))*_xlfn.XLOOKUP(A9,'Current Year Data'!A2:A23,'Current Year Data'!B2:B23,0),"Not Applicable"),"Not Applicable")</f>
        <v>0</v>
      </c>
    </row>
    <row r="10" spans="1:5" ht="4.8" customHeight="1" x14ac:dyDescent="0.25">
      <c r="C10" s="61"/>
      <c r="D10" s="61"/>
      <c r="E10" s="61"/>
    </row>
    <row r="11" spans="1:5" x14ac:dyDescent="0.25">
      <c r="A11" s="56" t="s">
        <v>27</v>
      </c>
    </row>
    <row r="12" spans="1:5" x14ac:dyDescent="0.25">
      <c r="A12" s="64" t="s">
        <v>19</v>
      </c>
    </row>
    <row r="13" spans="1:5" ht="4.8" customHeight="1" x14ac:dyDescent="0.25"/>
    <row r="14" spans="1:5" x14ac:dyDescent="0.25">
      <c r="A14" s="56" t="s">
        <v>29</v>
      </c>
    </row>
    <row r="15" spans="1:5" x14ac:dyDescent="0.25">
      <c r="A15" s="64" t="s">
        <v>41</v>
      </c>
    </row>
    <row r="16" spans="1:5" ht="10.050000000000001" customHeight="1" x14ac:dyDescent="0.25"/>
    <row r="17" spans="1:5" x14ac:dyDescent="0.25">
      <c r="A17" s="56" t="s">
        <v>28</v>
      </c>
      <c r="C17" s="175" t="s">
        <v>48</v>
      </c>
      <c r="D17" s="175"/>
      <c r="E17" s="175"/>
    </row>
    <row r="18" spans="1:5" x14ac:dyDescent="0.25">
      <c r="A18" s="64" t="s">
        <v>100</v>
      </c>
      <c r="D18" s="176" t="str">
        <f>(_xlfn.XLOOKUP(A9,'2024 Data'!A2:A23,'2024 Data'!B2:B23,0)*100)&amp;"% of Annual USG Employer Contribution"</f>
        <v>0% of Annual USG Employer Contribution</v>
      </c>
      <c r="E18" s="176"/>
    </row>
    <row r="19" spans="1:5" x14ac:dyDescent="0.25">
      <c r="C19" s="58" t="s">
        <v>49</v>
      </c>
      <c r="D19" s="173" t="str">
        <f>IFERROR(IF(A3="Post 65",'Current Year Data'!B25,"Not Applicable")*_xlfn.XLOOKUP(A9,'Current Year Data'!A2:A23,'Current Year Data'!B2:B23,0),"Not Applicable")</f>
        <v>Not Applicable</v>
      </c>
      <c r="E19" s="173"/>
    </row>
    <row r="20" spans="1:5" ht="4.8" customHeight="1" x14ac:dyDescent="0.25">
      <c r="C20" s="61"/>
      <c r="D20" s="61"/>
      <c r="E20" s="61"/>
    </row>
    <row r="21" spans="1:5" x14ac:dyDescent="0.25">
      <c r="A21" s="55" t="s">
        <v>56</v>
      </c>
    </row>
    <row r="24" spans="1:5" x14ac:dyDescent="0.25">
      <c r="A24" s="200"/>
    </row>
    <row r="25" spans="1:5" x14ac:dyDescent="0.25">
      <c r="A25" s="63">
        <f>IF(A3="Pre 65",IF(A12="Consumer Choice HSA",_xlfn.XLOOKUP(A6&amp;A15&amp;A12&amp;A18,'Current Year Data'!J:J,'Current Year Data'!F:F),IF(A12="Comprehensive Care",_xlfn.XLOOKUP(A6&amp;A15&amp;A12&amp;A18,'Current Year Data'!K:K,'Current Year Data'!G:G),IF(A12="BlueChoice HMO",_xlfn.XLOOKUP(A6&amp;A15&amp;A12&amp;A18,'Current Year Data'!L:L,'Current Year Data'!H:H),IF(A12="Kaiser Permanente HMO",_xlfn.XLOOKUP(A6&amp;A15&amp;A12&amp;A18,'Current Year Data'!M:M,'Current Year Data'!I:I),0)))),"Not Applicable")</f>
        <v>617.78</v>
      </c>
    </row>
    <row r="26" spans="1:5" x14ac:dyDescent="0.25">
      <c r="A26" s="63">
        <f>IF(A3="Pre 65",IF(A12="Consumer Choice HSA",_xlfn.XLOOKUP(A15&amp;A12&amp;A18,'Current Year Data'!J:J,'Current Year Data'!F:F),IF(A12="Comprehensive Care",_xlfn.XLOOKUP(A15&amp;A12&amp;A18,'Current Year Data'!K:K,'Current Year Data'!G:G),IF(A12="BlueChoice HMO",_xlfn.XLOOKUP(A15&amp;A12&amp;A18,'Current Year Data'!L:L,'Current Year Data'!H:H),IF(A12="Kaiser Permanente HMO",_xlfn.XLOOKUP(A15&amp;A12&amp;A18,'Current Year Data'!M:M,'Current Year Data'!I:I),0)))),"Not Applicable")</f>
        <v>273.77999999999997</v>
      </c>
    </row>
    <row r="28" spans="1:5" x14ac:dyDescent="0.25">
      <c r="A28" s="168"/>
    </row>
    <row r="29" spans="1:5" x14ac:dyDescent="0.25">
      <c r="A29" s="168"/>
    </row>
  </sheetData>
  <sheetProtection algorithmName="SHA-512" hashValue="PkAzMvXLKRjoFhOI25Yi0SZv/48vhniUNOZsDETv8RpaL40aYZrqtPAy5v5TU3D7h0LUg6WXW3bTdx05wQQuUQ==" saltValue="B2vdLGWGeUGu6tK6X0Wczg==" spinCount="100000" sheet="1" objects="1" scenarios="1"/>
  <mergeCells count="6">
    <mergeCell ref="D19:E19"/>
    <mergeCell ref="C1:E1"/>
    <mergeCell ref="C5:E5"/>
    <mergeCell ref="C6:E6"/>
    <mergeCell ref="C17:E17"/>
    <mergeCell ref="D18:E18"/>
  </mergeCells>
  <dataValidations count="3">
    <dataValidation type="list" allowBlank="1" showInputMessage="1" showErrorMessage="1" sqref="A6" xr:uid="{B6FF502A-C080-437B-98FD-D81C3A51B261}">
      <formula1>"Before, After"</formula1>
    </dataValidation>
    <dataValidation type="list" allowBlank="1" showInputMessage="1" showErrorMessage="1" sqref="A15" xr:uid="{75913D1D-B182-4C8C-AF9E-8093FF130D5E}">
      <formula1>"Pre-65 Medicare Eligible, Non Medicare Eligible"</formula1>
    </dataValidation>
    <dataValidation type="list" allowBlank="1" showInputMessage="1" showErrorMessage="1" sqref="A3" xr:uid="{7A79A6B2-537E-4677-A095-DF5324935EBE}">
      <formula1>"Pre 65, Post 65"</formula1>
    </dataValidation>
  </dataValidations>
  <printOptions horizontalCentered="1"/>
  <pageMargins left="1" right="1" top="1" bottom="1" header="0.3" footer="0.3"/>
  <pageSetup orientation="landscape" r:id="rId1"/>
  <headerFooter>
    <oddFooter>&amp;L&amp;"-,Bold Italic"For Internal Use Only&amp;R&amp;G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513192A-BB5B-4700-8D87-D28BCECC8AE1}">
          <x14:formula1>
            <xm:f>'2024 Data'!$F$2:$I$2</xm:f>
          </x14:formula1>
          <xm:sqref>A12</xm:sqref>
        </x14:dataValidation>
        <x14:dataValidation type="list" allowBlank="1" showInputMessage="1" showErrorMessage="1" xr:uid="{C8DD6927-9A63-4E03-BE02-E624C77FD42F}">
          <x14:formula1>
            <xm:f>'2024 Data'!$A$2:$A$23</xm:f>
          </x14:formula1>
          <xm:sqref>A9</xm:sqref>
        </x14:dataValidation>
        <x14:dataValidation type="list" showInputMessage="1" showErrorMessage="1" xr:uid="{5B159E43-DB52-45B5-9D6D-217B2AB8FBA8}">
          <x14:formula1>
            <xm:f>'2024 Data'!$E$3:$E$19</xm:f>
          </x14:formula1>
          <xm:sqref>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01F7E-8B8A-4123-8B3D-2DE65BE707C5}">
  <sheetPr codeName="Sheet6"/>
  <dimension ref="A1:M86"/>
  <sheetViews>
    <sheetView zoomScale="90" zoomScaleNormal="90" workbookViewId="0">
      <selection activeCell="I3" activeCellId="1" sqref="I27 I3"/>
    </sheetView>
  </sheetViews>
  <sheetFormatPr defaultColWidth="8.88671875" defaultRowHeight="14.4" x14ac:dyDescent="0.25"/>
  <cols>
    <col min="1" max="1" width="44.6640625" style="117" customWidth="1"/>
    <col min="2" max="2" width="26.77734375" style="117" bestFit="1" customWidth="1"/>
    <col min="3" max="3" width="8.88671875" style="117"/>
    <col min="4" max="4" width="22.44140625" style="117" bestFit="1" customWidth="1"/>
    <col min="5" max="5" width="78.44140625" style="117" customWidth="1"/>
    <col min="6" max="6" width="20.109375" style="117" bestFit="1" customWidth="1"/>
    <col min="7" max="7" width="19.109375" style="117" bestFit="1" customWidth="1"/>
    <col min="8" max="8" width="15.77734375" style="117" bestFit="1" customWidth="1"/>
    <col min="9" max="9" width="22.77734375" style="117" bestFit="1" customWidth="1"/>
    <col min="10" max="10" width="105.5546875" style="117" bestFit="1" customWidth="1"/>
    <col min="11" max="11" width="103.6640625" style="117" bestFit="1" customWidth="1"/>
    <col min="12" max="12" width="101.5546875" style="117" bestFit="1" customWidth="1"/>
    <col min="13" max="13" width="107.109375" style="117" bestFit="1" customWidth="1"/>
    <col min="14" max="16384" width="8.88671875" style="117"/>
  </cols>
  <sheetData>
    <row r="1" spans="1:13" x14ac:dyDescent="0.3">
      <c r="A1" s="115" t="s">
        <v>91</v>
      </c>
      <c r="B1" s="116" t="s">
        <v>92</v>
      </c>
      <c r="E1" s="118"/>
      <c r="F1" s="177" t="s">
        <v>104</v>
      </c>
      <c r="G1" s="178"/>
      <c r="H1" s="178"/>
      <c r="I1" s="178"/>
    </row>
    <row r="2" spans="1:13" ht="15" thickBot="1" x14ac:dyDescent="0.3">
      <c r="A2" s="119">
        <v>30</v>
      </c>
      <c r="B2" s="120">
        <v>1</v>
      </c>
      <c r="E2" s="121"/>
      <c r="F2" s="122" t="s">
        <v>93</v>
      </c>
      <c r="G2" s="122" t="s">
        <v>94</v>
      </c>
      <c r="H2" s="122" t="s">
        <v>95</v>
      </c>
      <c r="I2" s="123" t="s">
        <v>96</v>
      </c>
    </row>
    <row r="3" spans="1:13" x14ac:dyDescent="0.25">
      <c r="A3" s="124">
        <v>29</v>
      </c>
      <c r="B3" s="125">
        <v>0.97</v>
      </c>
      <c r="D3" s="126" t="s">
        <v>41</v>
      </c>
      <c r="E3" s="160" t="s">
        <v>100</v>
      </c>
      <c r="F3" s="190">
        <v>97.72</v>
      </c>
      <c r="G3" s="190">
        <v>192.5</v>
      </c>
      <c r="H3" s="191">
        <v>273.77999999999997</v>
      </c>
      <c r="I3" s="192">
        <v>163.36000000000001</v>
      </c>
      <c r="J3" s="117" t="str">
        <f>_xlfn.CONCAT($D$3,$F$2,$E3)</f>
        <v>Pre-65 Medicare EligibleConsumer Choice HSAPre-65 Medicare retiree or Pre-65 Medicare spouse or Medicare child only +26 years old</v>
      </c>
      <c r="K3" s="117" t="str">
        <f>_xlfn.CONCAT($D$3, $G$2,$E3)</f>
        <v>Pre-65 Medicare EligibleComprehensive CarePre-65 Medicare retiree or Pre-65 Medicare spouse or Medicare child only +26 years old</v>
      </c>
      <c r="L3" s="117" t="str">
        <f>_xlfn.CONCAT($D$3, $H$2,$E3)</f>
        <v>Pre-65 Medicare EligibleBlueChoice HMOPre-65 Medicare retiree or Pre-65 Medicare spouse or Medicare child only +26 years old</v>
      </c>
      <c r="M3" s="117" t="str">
        <f>_xlfn.CONCAT($D$3, $I$2,$E3)</f>
        <v>Pre-65 Medicare EligibleKaiser Permanente HMOPre-65 Medicare retiree or Pre-65 Medicare spouse or Medicare child only +26 years old</v>
      </c>
    </row>
    <row r="4" spans="1:13" x14ac:dyDescent="0.25">
      <c r="A4" s="124">
        <v>28</v>
      </c>
      <c r="B4" s="125">
        <v>0.94</v>
      </c>
      <c r="E4" s="157" t="s">
        <v>32</v>
      </c>
      <c r="F4" s="193">
        <v>207.7</v>
      </c>
      <c r="G4" s="193">
        <v>400.32</v>
      </c>
      <c r="H4" s="191">
        <v>524.62</v>
      </c>
      <c r="I4" s="194">
        <v>352.76</v>
      </c>
      <c r="J4" s="117" t="str">
        <f t="shared" ref="J4:J12" si="0">_xlfn.CONCAT($D$3,$F$2,$E4)</f>
        <v>Pre-65 Medicare EligibleConsumer Choice HSAPre-65 Medicare retiree or Pre-65 Medicare spouse + child(ren)</v>
      </c>
      <c r="K4" s="117" t="str">
        <f t="shared" ref="K4:K12" si="1">_xlfn.CONCAT($D$3, $G$2,$E4)</f>
        <v>Pre-65 Medicare EligibleComprehensive CarePre-65 Medicare retiree or Pre-65 Medicare spouse + child(ren)</v>
      </c>
      <c r="L4" s="117" t="str">
        <f t="shared" ref="L4:L12" si="2">_xlfn.CONCAT($D$3, $H$2,$E4)</f>
        <v>Pre-65 Medicare EligibleBlueChoice HMOPre-65 Medicare retiree or Pre-65 Medicare spouse + child(ren)</v>
      </c>
      <c r="M4" s="117" t="str">
        <f t="shared" ref="M4:M12" si="3">_xlfn.CONCAT($D$3, $I$2,$E4)</f>
        <v>Pre-65 Medicare EligibleKaiser Permanente HMOPre-65 Medicare retiree or Pre-65 Medicare spouse + child(ren)</v>
      </c>
    </row>
    <row r="5" spans="1:13" x14ac:dyDescent="0.25">
      <c r="A5" s="124">
        <v>27</v>
      </c>
      <c r="B5" s="125">
        <v>0.91</v>
      </c>
      <c r="E5" s="157" t="s">
        <v>33</v>
      </c>
      <c r="F5" s="191">
        <v>195.44</v>
      </c>
      <c r="G5" s="191">
        <v>412.5</v>
      </c>
      <c r="H5" s="191">
        <v>547.55999999999995</v>
      </c>
      <c r="I5" s="194">
        <v>369.52</v>
      </c>
      <c r="J5" s="117" t="str">
        <f t="shared" si="0"/>
        <v>Pre-65 Medicare EligibleConsumer Choice HSANon-Medicare retiree + Pre-65 Medicare spouse</v>
      </c>
      <c r="K5" s="117" t="str">
        <f t="shared" si="1"/>
        <v>Pre-65 Medicare EligibleComprehensive CareNon-Medicare retiree + Pre-65 Medicare spouse</v>
      </c>
      <c r="L5" s="117" t="str">
        <f t="shared" si="2"/>
        <v>Pre-65 Medicare EligibleBlueChoice HMONon-Medicare retiree + Pre-65 Medicare spouse</v>
      </c>
      <c r="M5" s="117" t="str">
        <f t="shared" si="3"/>
        <v>Pre-65 Medicare EligibleKaiser Permanente HMONon-Medicare retiree + Pre-65 Medicare spouse</v>
      </c>
    </row>
    <row r="6" spans="1:13" x14ac:dyDescent="0.25">
      <c r="A6" s="124">
        <v>26</v>
      </c>
      <c r="B6" s="125">
        <v>0.89</v>
      </c>
      <c r="E6" s="157" t="s">
        <v>34</v>
      </c>
      <c r="F6" s="191">
        <v>195.44</v>
      </c>
      <c r="G6" s="191">
        <v>385</v>
      </c>
      <c r="H6" s="191">
        <v>547.55999999999995</v>
      </c>
      <c r="I6" s="195">
        <v>326.72000000000003</v>
      </c>
      <c r="J6" s="117" t="str">
        <f t="shared" si="0"/>
        <v>Pre-65 Medicare EligibleConsumer Choice HSAPre-65 Medicare retiree + Pre-65 Medicare spouse</v>
      </c>
      <c r="K6" s="117" t="str">
        <f t="shared" si="1"/>
        <v>Pre-65 Medicare EligibleComprehensive CarePre-65 Medicare retiree + Pre-65 Medicare spouse</v>
      </c>
      <c r="L6" s="117" t="str">
        <f t="shared" si="2"/>
        <v>Pre-65 Medicare EligibleBlueChoice HMOPre-65 Medicare retiree + Pre-65 Medicare spouse</v>
      </c>
      <c r="M6" s="117" t="str">
        <f t="shared" si="3"/>
        <v>Pre-65 Medicare EligibleKaiser Permanente HMOPre-65 Medicare retiree + Pre-65 Medicare spouse</v>
      </c>
    </row>
    <row r="7" spans="1:13" x14ac:dyDescent="0.25">
      <c r="A7" s="124">
        <v>25</v>
      </c>
      <c r="B7" s="125">
        <v>0.86</v>
      </c>
      <c r="E7" s="157" t="s">
        <v>35</v>
      </c>
      <c r="F7" s="191">
        <v>305.42</v>
      </c>
      <c r="G7" s="191">
        <v>620.32000000000005</v>
      </c>
      <c r="H7" s="191">
        <v>798.4</v>
      </c>
      <c r="I7" s="195">
        <v>558.91999999999996</v>
      </c>
      <c r="J7" s="117" t="str">
        <f t="shared" si="0"/>
        <v>Pre-65 Medicare EligibleConsumer Choice HSAFamily (non-Medicare retiree + Pre-65 Medicare spouse + child[ren])</v>
      </c>
      <c r="K7" s="117" t="str">
        <f t="shared" si="1"/>
        <v>Pre-65 Medicare EligibleComprehensive CareFamily (non-Medicare retiree + Pre-65 Medicare spouse + child[ren])</v>
      </c>
      <c r="L7" s="117" t="str">
        <f t="shared" si="2"/>
        <v>Pre-65 Medicare EligibleBlueChoice HMOFamily (non-Medicare retiree + Pre-65 Medicare spouse + child[ren])</v>
      </c>
      <c r="M7" s="117" t="str">
        <f t="shared" si="3"/>
        <v>Pre-65 Medicare EligibleKaiser Permanente HMOFamily (non-Medicare retiree + Pre-65 Medicare spouse + child[ren])</v>
      </c>
    </row>
    <row r="8" spans="1:13" x14ac:dyDescent="0.25">
      <c r="A8" s="124">
        <v>24</v>
      </c>
      <c r="B8" s="125">
        <v>0.81</v>
      </c>
      <c r="E8" s="169" t="s">
        <v>36</v>
      </c>
      <c r="F8" s="191">
        <v>242.32</v>
      </c>
      <c r="G8" s="191">
        <v>471.64</v>
      </c>
      <c r="H8" s="191">
        <v>612.08000000000004</v>
      </c>
      <c r="I8" s="194">
        <v>418.68</v>
      </c>
      <c r="J8" s="117" t="str">
        <f t="shared" si="0"/>
        <v>Pre-65 Medicare EligibleConsumer Choice HSAPre-65 Medicare retiree + non-Medicare spouse</v>
      </c>
      <c r="K8" s="117" t="str">
        <f t="shared" si="1"/>
        <v>Pre-65 Medicare EligibleComprehensive CarePre-65 Medicare retiree + non-Medicare spouse</v>
      </c>
      <c r="L8" s="117" t="str">
        <f t="shared" si="2"/>
        <v>Pre-65 Medicare EligibleBlueChoice HMOPre-65 Medicare retiree + non-Medicare spouse</v>
      </c>
      <c r="M8" s="117" t="str">
        <f t="shared" si="3"/>
        <v>Pre-65 Medicare EligibleKaiser Permanente HMOPre-65 Medicare retiree + non-Medicare spouse</v>
      </c>
    </row>
    <row r="9" spans="1:13" x14ac:dyDescent="0.25">
      <c r="A9" s="124">
        <v>23</v>
      </c>
      <c r="B9" s="125">
        <v>0.77</v>
      </c>
      <c r="E9" s="154" t="s">
        <v>101</v>
      </c>
      <c r="F9" s="196">
        <v>346.18</v>
      </c>
      <c r="G9" s="196">
        <v>713.04</v>
      </c>
      <c r="H9" s="196">
        <v>874.38</v>
      </c>
      <c r="I9" s="196">
        <v>659.26</v>
      </c>
      <c r="J9" s="117" t="str">
        <f t="shared" si="0"/>
        <v>Pre-65 Medicare EligibleConsumer Choice HSAFamily (non-Medicare retiree + non-Medicare spouse + child[ren])</v>
      </c>
      <c r="K9" s="117" t="str">
        <f t="shared" si="1"/>
        <v>Pre-65 Medicare EligibleComprehensive CareFamily (non-Medicare retiree + non-Medicare spouse + child[ren])</v>
      </c>
      <c r="L9" s="117" t="str">
        <f t="shared" si="2"/>
        <v>Pre-65 Medicare EligibleBlueChoice HMOFamily (non-Medicare retiree + non-Medicare spouse + child[ren])</v>
      </c>
      <c r="M9" s="117" t="str">
        <f t="shared" si="3"/>
        <v>Pre-65 Medicare EligibleKaiser Permanente HMOFamily (non-Medicare retiree + non-Medicare spouse + child[ren])</v>
      </c>
    </row>
    <row r="10" spans="1:13" x14ac:dyDescent="0.25">
      <c r="A10" s="124">
        <v>22</v>
      </c>
      <c r="B10" s="125">
        <v>0.73</v>
      </c>
      <c r="E10" s="154" t="s">
        <v>37</v>
      </c>
      <c r="F10" s="191">
        <v>352.3</v>
      </c>
      <c r="G10" s="191">
        <v>679.46</v>
      </c>
      <c r="H10" s="191">
        <v>862.92</v>
      </c>
      <c r="I10" s="195">
        <v>608.08000000000004</v>
      </c>
      <c r="J10" s="117" t="str">
        <f t="shared" si="0"/>
        <v>Pre-65 Medicare EligibleConsumer Choice HSAFamily (pre-65 Medicare retiree + non-Medicare spouse + child[ren])</v>
      </c>
      <c r="K10" s="117" t="str">
        <f t="shared" si="1"/>
        <v>Pre-65 Medicare EligibleComprehensive CareFamily (pre-65 Medicare retiree + non-Medicare spouse + child[ren])</v>
      </c>
      <c r="L10" s="117" t="str">
        <f t="shared" si="2"/>
        <v>Pre-65 Medicare EligibleBlueChoice HMOFamily (pre-65 Medicare retiree + non-Medicare spouse + child[ren])</v>
      </c>
      <c r="M10" s="117" t="str">
        <f t="shared" si="3"/>
        <v>Pre-65 Medicare EligibleKaiser Permanente HMOFamily (pre-65 Medicare retiree + non-Medicare spouse + child[ren])</v>
      </c>
    </row>
    <row r="11" spans="1:13" x14ac:dyDescent="0.25">
      <c r="A11" s="124">
        <v>21</v>
      </c>
      <c r="B11" s="125">
        <v>0.69</v>
      </c>
      <c r="E11" s="156" t="s">
        <v>102</v>
      </c>
      <c r="F11" s="193">
        <v>305.42</v>
      </c>
      <c r="G11" s="193">
        <v>592.82000000000005</v>
      </c>
      <c r="H11" s="191">
        <v>798.4</v>
      </c>
      <c r="I11" s="194">
        <v>516.12</v>
      </c>
      <c r="J11" s="117" t="str">
        <f t="shared" si="0"/>
        <v>Pre-65 Medicare EligibleConsumer Choice HSAFamily (pre-65 Medicare retiree and Pre-65 Medicare spouse + child[ren])</v>
      </c>
      <c r="K11" s="117" t="str">
        <f t="shared" si="1"/>
        <v>Pre-65 Medicare EligibleComprehensive CareFamily (pre-65 Medicare retiree and Pre-65 Medicare spouse + child[ren])</v>
      </c>
      <c r="L11" s="117" t="str">
        <f t="shared" si="2"/>
        <v>Pre-65 Medicare EligibleBlueChoice HMOFamily (pre-65 Medicare retiree and Pre-65 Medicare spouse + child[ren])</v>
      </c>
      <c r="M11" s="117" t="str">
        <f t="shared" si="3"/>
        <v>Pre-65 Medicare EligibleKaiser Permanente HMOFamily (pre-65 Medicare retiree and Pre-65 Medicare spouse + child[ren])</v>
      </c>
    </row>
    <row r="12" spans="1:13" ht="15" thickBot="1" x14ac:dyDescent="0.3">
      <c r="A12" s="124">
        <v>20</v>
      </c>
      <c r="B12" s="125">
        <v>0.64</v>
      </c>
      <c r="E12" s="155" t="s">
        <v>103</v>
      </c>
      <c r="F12" s="193">
        <v>207.7</v>
      </c>
      <c r="G12" s="193">
        <v>400.32</v>
      </c>
      <c r="H12" s="191">
        <v>524.62</v>
      </c>
      <c r="I12" s="194">
        <v>352.76</v>
      </c>
      <c r="J12" s="117" t="str">
        <f t="shared" si="0"/>
        <v>Pre-65 Medicare EligibleConsumer Choice HSAPre-65 Medicare retiree or Pre-65 Medicare spouse + child[ren]</v>
      </c>
      <c r="K12" s="117" t="str">
        <f t="shared" si="1"/>
        <v>Pre-65 Medicare EligibleComprehensive CarePre-65 Medicare retiree or Pre-65 Medicare spouse + child[ren]</v>
      </c>
      <c r="L12" s="117" t="str">
        <f t="shared" si="2"/>
        <v>Pre-65 Medicare EligibleBlueChoice HMOPre-65 Medicare retiree or Pre-65 Medicare spouse + child[ren]</v>
      </c>
      <c r="M12" s="117" t="str">
        <f t="shared" si="3"/>
        <v>Pre-65 Medicare EligibleKaiser Permanente HMOPre-65 Medicare retiree or Pre-65 Medicare spouse + child[ren]</v>
      </c>
    </row>
    <row r="13" spans="1:13" x14ac:dyDescent="0.25">
      <c r="A13" s="124">
        <v>19</v>
      </c>
      <c r="B13" s="125">
        <v>0.6</v>
      </c>
      <c r="D13" s="133" t="s">
        <v>42</v>
      </c>
      <c r="E13" s="161" t="s">
        <v>21</v>
      </c>
      <c r="F13" s="197">
        <v>97.72</v>
      </c>
      <c r="G13" s="197">
        <v>220</v>
      </c>
      <c r="H13" s="197">
        <v>273.77999999999997</v>
      </c>
      <c r="I13" s="198">
        <v>206.16</v>
      </c>
      <c r="J13" s="117" t="str">
        <f>_xlfn.CONCAT($D$13,$F$2,$E13)</f>
        <v>Non Medicare EligibleConsumer Choice HSANon-Medicare retiree only</v>
      </c>
      <c r="K13" s="117" t="str">
        <f>_xlfn.CONCAT($D$13, $G$2,$E13)</f>
        <v>Non Medicare EligibleComprehensive CareNon-Medicare retiree only</v>
      </c>
      <c r="L13" s="117" t="str">
        <f>_xlfn.CONCAT($D$13, $H$2,$E13)</f>
        <v>Non Medicare EligibleBlueChoice HMONon-Medicare retiree only</v>
      </c>
      <c r="M13" s="117" t="str">
        <f>_xlfn.CONCAT($D$13, $I$2,$E13)</f>
        <v>Non Medicare EligibleKaiser Permanente HMONon-Medicare retiree only</v>
      </c>
    </row>
    <row r="14" spans="1:13" x14ac:dyDescent="0.25">
      <c r="A14" s="124">
        <v>18</v>
      </c>
      <c r="B14" s="125">
        <v>0.56000000000000005</v>
      </c>
      <c r="E14" s="162" t="s">
        <v>22</v>
      </c>
      <c r="F14" s="196">
        <v>144.6</v>
      </c>
      <c r="G14" s="196">
        <v>279.14</v>
      </c>
      <c r="H14" s="196">
        <v>338.3</v>
      </c>
      <c r="I14" s="199">
        <v>255.32</v>
      </c>
      <c r="J14" s="117" t="str">
        <f t="shared" ref="J14:J19" si="4">_xlfn.CONCAT($D$13,$F$2,$E14)</f>
        <v>Non Medicare EligibleConsumer Choice HSANon-Medicare spouse only</v>
      </c>
      <c r="K14" s="117" t="str">
        <f t="shared" ref="K14:K19" si="5">_xlfn.CONCAT($D$13, $G$2,$E14)</f>
        <v>Non Medicare EligibleComprehensive CareNon-Medicare spouse only</v>
      </c>
      <c r="L14" s="117" t="str">
        <f t="shared" ref="L14:L19" si="6">_xlfn.CONCAT($D$13, $H$2,$E14)</f>
        <v>Non Medicare EligibleBlueChoice HMONon-Medicare spouse only</v>
      </c>
      <c r="M14" s="117" t="str">
        <f t="shared" ref="M14:M19" si="7">_xlfn.CONCAT($D$13, $I$2,$E14)</f>
        <v>Non Medicare EligibleKaiser Permanente HMONon-Medicare spouse only</v>
      </c>
    </row>
    <row r="15" spans="1:13" x14ac:dyDescent="0.25">
      <c r="A15" s="124">
        <v>17</v>
      </c>
      <c r="B15" s="125">
        <v>0.51</v>
      </c>
      <c r="E15" s="162" t="s">
        <v>30</v>
      </c>
      <c r="F15" s="196">
        <v>109.98</v>
      </c>
      <c r="G15" s="196">
        <v>207.82</v>
      </c>
      <c r="H15" s="196">
        <v>250.84</v>
      </c>
      <c r="I15" s="199">
        <v>189.4</v>
      </c>
      <c r="J15" s="117" t="str">
        <f t="shared" si="4"/>
        <v>Non Medicare EligibleConsumer Choice HSAChild(ren) only</v>
      </c>
      <c r="K15" s="117" t="str">
        <f t="shared" si="5"/>
        <v>Non Medicare EligibleComprehensive CareChild(ren) only</v>
      </c>
      <c r="L15" s="117" t="str">
        <f t="shared" si="6"/>
        <v>Non Medicare EligibleBlueChoice HMOChild(ren) only</v>
      </c>
      <c r="M15" s="117" t="str">
        <f t="shared" si="7"/>
        <v>Non Medicare EligibleKaiser Permanente HMOChild(ren) only</v>
      </c>
    </row>
    <row r="16" spans="1:13" x14ac:dyDescent="0.25">
      <c r="A16" s="124">
        <v>16</v>
      </c>
      <c r="B16" s="125">
        <v>0.47</v>
      </c>
      <c r="E16" s="162" t="s">
        <v>23</v>
      </c>
      <c r="F16" s="196">
        <v>207.7</v>
      </c>
      <c r="G16" s="196">
        <v>427.82</v>
      </c>
      <c r="H16" s="196">
        <v>524.62</v>
      </c>
      <c r="I16" s="199">
        <v>395.56</v>
      </c>
      <c r="J16" s="117" t="str">
        <f t="shared" si="4"/>
        <v>Non Medicare EligibleConsumer Choice HSANon-Medicare retiree + child(ren)</v>
      </c>
      <c r="K16" s="117" t="str">
        <f t="shared" si="5"/>
        <v>Non Medicare EligibleComprehensive CareNon-Medicare retiree + child(ren)</v>
      </c>
      <c r="L16" s="117" t="str">
        <f t="shared" si="6"/>
        <v>Non Medicare EligibleBlueChoice HMONon-Medicare retiree + child(ren)</v>
      </c>
      <c r="M16" s="117" t="str">
        <f t="shared" si="7"/>
        <v>Non Medicare EligibleKaiser Permanente HMONon-Medicare retiree + child(ren)</v>
      </c>
    </row>
    <row r="17" spans="1:13" x14ac:dyDescent="0.25">
      <c r="A17" s="124">
        <v>15</v>
      </c>
      <c r="B17" s="125">
        <v>0.43</v>
      </c>
      <c r="E17" s="162" t="s">
        <v>24</v>
      </c>
      <c r="F17" s="196">
        <v>254.58</v>
      </c>
      <c r="G17" s="196">
        <v>486.96</v>
      </c>
      <c r="H17" s="196">
        <v>589.14</v>
      </c>
      <c r="I17" s="199">
        <v>444.72</v>
      </c>
      <c r="J17" s="117" t="str">
        <f t="shared" si="4"/>
        <v>Non Medicare EligibleConsumer Choice HSANon-Medicare spouse + child(ren)</v>
      </c>
      <c r="K17" s="117" t="str">
        <f t="shared" si="5"/>
        <v>Non Medicare EligibleComprehensive CareNon-Medicare spouse + child(ren)</v>
      </c>
      <c r="L17" s="117" t="str">
        <f t="shared" si="6"/>
        <v>Non Medicare EligibleBlueChoice HMONon-Medicare spouse + child(ren)</v>
      </c>
      <c r="M17" s="117" t="str">
        <f t="shared" si="7"/>
        <v>Non Medicare EligibleKaiser Permanente HMONon-Medicare spouse + child(ren)</v>
      </c>
    </row>
    <row r="18" spans="1:13" x14ac:dyDescent="0.25">
      <c r="A18" s="124">
        <v>14</v>
      </c>
      <c r="B18" s="125">
        <v>0.39</v>
      </c>
      <c r="E18" s="162" t="s">
        <v>25</v>
      </c>
      <c r="F18" s="196">
        <v>242.32</v>
      </c>
      <c r="G18" s="196">
        <v>499.14</v>
      </c>
      <c r="H18" s="196">
        <v>612.08000000000004</v>
      </c>
      <c r="I18" s="199">
        <v>461.48</v>
      </c>
      <c r="J18" s="117" t="str">
        <f t="shared" si="4"/>
        <v>Non Medicare EligibleConsumer Choice HSANon-Medicare retiree + non-Medicare spouse</v>
      </c>
      <c r="K18" s="117" t="str">
        <f t="shared" si="5"/>
        <v>Non Medicare EligibleComprehensive CareNon-Medicare retiree + non-Medicare spouse</v>
      </c>
      <c r="L18" s="117" t="str">
        <f t="shared" si="6"/>
        <v>Non Medicare EligibleBlueChoice HMONon-Medicare retiree + non-Medicare spouse</v>
      </c>
      <c r="M18" s="117" t="str">
        <f t="shared" si="7"/>
        <v>Non Medicare EligibleKaiser Permanente HMONon-Medicare retiree + non-Medicare spouse</v>
      </c>
    </row>
    <row r="19" spans="1:13" x14ac:dyDescent="0.25">
      <c r="A19" s="124">
        <v>13</v>
      </c>
      <c r="B19" s="125">
        <v>0.34</v>
      </c>
      <c r="E19" s="162" t="s">
        <v>50</v>
      </c>
      <c r="F19" s="196">
        <v>346.18</v>
      </c>
      <c r="G19" s="196">
        <v>713.04</v>
      </c>
      <c r="H19" s="196">
        <v>874.38</v>
      </c>
      <c r="I19" s="196">
        <v>659.26</v>
      </c>
      <c r="J19" s="117" t="str">
        <f t="shared" si="4"/>
        <v>Non Medicare EligibleConsumer Choice HSAFamily (non-Medicare retiree + non-Medicare spouse and child(ren)</v>
      </c>
      <c r="K19" s="117" t="str">
        <f t="shared" si="5"/>
        <v>Non Medicare EligibleComprehensive CareFamily (non-Medicare retiree + non-Medicare spouse and child(ren)</v>
      </c>
      <c r="L19" s="117" t="str">
        <f t="shared" si="6"/>
        <v>Non Medicare EligibleBlueChoice HMOFamily (non-Medicare retiree + non-Medicare spouse and child(ren)</v>
      </c>
      <c r="M19" s="117" t="str">
        <f t="shared" si="7"/>
        <v>Non Medicare EligibleKaiser Permanente HMOFamily (non-Medicare retiree + non-Medicare spouse and child(ren)</v>
      </c>
    </row>
    <row r="20" spans="1:13" x14ac:dyDescent="0.25">
      <c r="A20" s="124">
        <v>12</v>
      </c>
      <c r="B20" s="125">
        <v>0.3</v>
      </c>
      <c r="E20" s="162"/>
      <c r="F20" s="136"/>
      <c r="G20" s="136"/>
      <c r="H20" s="136"/>
      <c r="I20" s="137"/>
    </row>
    <row r="21" spans="1:13" ht="15" thickBot="1" x14ac:dyDescent="0.3">
      <c r="A21" s="124">
        <v>11</v>
      </c>
      <c r="B21" s="125">
        <v>0.26</v>
      </c>
      <c r="E21" s="163"/>
      <c r="F21" s="136"/>
      <c r="G21" s="136"/>
      <c r="H21" s="136"/>
      <c r="I21" s="137"/>
    </row>
    <row r="22" spans="1:13" x14ac:dyDescent="0.25">
      <c r="A22" s="124">
        <v>10</v>
      </c>
      <c r="B22" s="125">
        <v>0.21</v>
      </c>
      <c r="E22" s="164"/>
    </row>
    <row r="23" spans="1:13" x14ac:dyDescent="0.25">
      <c r="A23" s="138" t="s">
        <v>97</v>
      </c>
      <c r="B23" s="139">
        <v>0</v>
      </c>
      <c r="E23" s="164"/>
    </row>
    <row r="24" spans="1:13" x14ac:dyDescent="0.25">
      <c r="E24" s="164"/>
    </row>
    <row r="25" spans="1:13" ht="21" x14ac:dyDescent="0.25">
      <c r="A25" s="172" t="s">
        <v>107</v>
      </c>
      <c r="B25" s="171">
        <v>2640</v>
      </c>
      <c r="E25" s="165"/>
      <c r="F25" s="179" t="s">
        <v>105</v>
      </c>
      <c r="G25" s="180"/>
      <c r="H25" s="180"/>
      <c r="I25" s="180"/>
    </row>
    <row r="26" spans="1:13" ht="15" thickBot="1" x14ac:dyDescent="0.3">
      <c r="E26" s="166"/>
      <c r="F26" s="142" t="s">
        <v>17</v>
      </c>
      <c r="G26" s="142" t="s">
        <v>18</v>
      </c>
      <c r="H26" s="142" t="s">
        <v>19</v>
      </c>
      <c r="I26" s="143" t="s">
        <v>20</v>
      </c>
    </row>
    <row r="27" spans="1:13" x14ac:dyDescent="0.25">
      <c r="E27" s="160" t="str">
        <f>E3</f>
        <v>Pre-65 Medicare retiree or Pre-65 Medicare spouse or Medicare child only +26 years old</v>
      </c>
      <c r="F27" s="197">
        <v>617.78</v>
      </c>
      <c r="G27" s="197">
        <v>645.28</v>
      </c>
      <c r="H27" s="197">
        <v>617.78</v>
      </c>
      <c r="I27" s="198">
        <v>544.24</v>
      </c>
      <c r="J27" s="117" t="str">
        <f t="shared" ref="J27:J36" si="8">_xlfn.CONCAT("After",$D$28, $F$26,$E27)</f>
        <v>AfterPre-65 Medicare EligibleConsumer Choice HSAPre-65 Medicare retiree or Pre-65 Medicare spouse or Medicare child only +26 years old</v>
      </c>
      <c r="K27" s="117" t="str">
        <f>_xlfn.CONCAT("After",$D$28, $G$26,$E27)</f>
        <v>AfterPre-65 Medicare EligibleComprehensive CarePre-65 Medicare retiree or Pre-65 Medicare spouse or Medicare child only +26 years old</v>
      </c>
      <c r="L27" s="117" t="str">
        <f>_xlfn.CONCAT("After",$D$28, $H$26,$E27)</f>
        <v>AfterPre-65 Medicare EligibleBlueChoice HMOPre-65 Medicare retiree or Pre-65 Medicare spouse or Medicare child only +26 years old</v>
      </c>
      <c r="M27" s="117" t="str">
        <f>_xlfn.CONCAT("After",$D$28, $I$26,$E27)</f>
        <v>AfterPre-65 Medicare EligibleKaiser Permanente HMOPre-65 Medicare retiree or Pre-65 Medicare spouse or Medicare child only +26 years old</v>
      </c>
    </row>
    <row r="28" spans="1:13" x14ac:dyDescent="0.25">
      <c r="A28" s="147" t="s">
        <v>62</v>
      </c>
      <c r="D28" s="133" t="s">
        <v>41</v>
      </c>
      <c r="E28" s="157" t="str">
        <f t="shared" ref="E28:E36" si="9">E4</f>
        <v>Pre-65 Medicare retiree or Pre-65 Medicare spouse + child(ren)</v>
      </c>
      <c r="F28" s="196">
        <v>1080.2</v>
      </c>
      <c r="G28" s="196">
        <v>1107.7</v>
      </c>
      <c r="H28" s="196">
        <v>1080.2</v>
      </c>
      <c r="I28" s="199">
        <v>920.92</v>
      </c>
      <c r="J28" s="117" t="str">
        <f t="shared" si="8"/>
        <v>AfterPre-65 Medicare EligibleConsumer Choice HSAPre-65 Medicare retiree or Pre-65 Medicare spouse + child(ren)</v>
      </c>
      <c r="K28" s="117" t="str">
        <f t="shared" ref="K28:K36" si="10">_xlfn.CONCAT("After",$D$28, $G$26,$E28)</f>
        <v>AfterPre-65 Medicare EligibleComprehensive CarePre-65 Medicare retiree or Pre-65 Medicare spouse + child(ren)</v>
      </c>
      <c r="L28" s="117" t="str">
        <f t="shared" ref="L28:L36" si="11">_xlfn.CONCAT("After",$D$28, $H$26,$E28)</f>
        <v>AfterPre-65 Medicare EligibleBlueChoice HMOPre-65 Medicare retiree or Pre-65 Medicare spouse + child(ren)</v>
      </c>
      <c r="M28" s="117" t="str">
        <f t="shared" ref="M28:M36" si="12">_xlfn.CONCAT("After",$D$28, $I$26,$E28)</f>
        <v>AfterPre-65 Medicare EligibleKaiser Permanente HMOPre-65 Medicare retiree or Pre-65 Medicare spouse + child(ren)</v>
      </c>
    </row>
    <row r="29" spans="1:13" x14ac:dyDescent="0.25">
      <c r="A29" s="117" t="s">
        <v>109</v>
      </c>
      <c r="E29" s="157" t="str">
        <f t="shared" si="9"/>
        <v>Non-Medicare retiree + Pre-65 Medicare spouse</v>
      </c>
      <c r="F29" s="196">
        <v>1307.0999999999999</v>
      </c>
      <c r="G29" s="196">
        <v>1346.86</v>
      </c>
      <c r="H29" s="196">
        <v>1324.74</v>
      </c>
      <c r="I29" s="199">
        <v>1116.44</v>
      </c>
      <c r="J29" s="117" t="str">
        <f t="shared" si="8"/>
        <v>AfterPre-65 Medicare EligibleConsumer Choice HSANon-Medicare retiree + Pre-65 Medicare spouse</v>
      </c>
      <c r="K29" s="117" t="str">
        <f t="shared" si="10"/>
        <v>AfterPre-65 Medicare EligibleComprehensive CareNon-Medicare retiree + Pre-65 Medicare spouse</v>
      </c>
      <c r="L29" s="117" t="str">
        <f t="shared" si="11"/>
        <v>AfterPre-65 Medicare EligibleBlueChoice HMONon-Medicare retiree + Pre-65 Medicare spouse</v>
      </c>
      <c r="M29" s="117" t="str">
        <f t="shared" si="12"/>
        <v>AfterPre-65 Medicare EligibleKaiser Permanente HMONon-Medicare retiree + Pre-65 Medicare spouse</v>
      </c>
    </row>
    <row r="30" spans="1:13" ht="12.75" customHeight="1" x14ac:dyDescent="0.25">
      <c r="A30" s="117" t="s">
        <v>110</v>
      </c>
      <c r="E30" s="157" t="str">
        <f t="shared" si="9"/>
        <v>Pre-65 Medicare retiree + Pre-65 Medicare spouse</v>
      </c>
      <c r="F30" s="196">
        <v>1307.0999999999999</v>
      </c>
      <c r="G30" s="196">
        <v>1374.36</v>
      </c>
      <c r="H30" s="196">
        <v>1324.74</v>
      </c>
      <c r="I30" s="199">
        <v>1159.24</v>
      </c>
      <c r="J30" s="117" t="str">
        <f t="shared" si="8"/>
        <v>AfterPre-65 Medicare EligibleConsumer Choice HSAPre-65 Medicare retiree + Pre-65 Medicare spouse</v>
      </c>
      <c r="K30" s="117" t="str">
        <f t="shared" si="10"/>
        <v>AfterPre-65 Medicare EligibleComprehensive CarePre-65 Medicare retiree + Pre-65 Medicare spouse</v>
      </c>
      <c r="L30" s="117" t="str">
        <f t="shared" si="11"/>
        <v>AfterPre-65 Medicare EligibleBlueChoice HMOPre-65 Medicare retiree + Pre-65 Medicare spouse</v>
      </c>
      <c r="M30" s="117" t="str">
        <f t="shared" si="12"/>
        <v>AfterPre-65 Medicare EligibleKaiser Permanente HMOPre-65 Medicare retiree + Pre-65 Medicare spouse</v>
      </c>
    </row>
    <row r="31" spans="1:13" x14ac:dyDescent="0.25">
      <c r="A31" s="117" t="s">
        <v>111</v>
      </c>
      <c r="E31" s="157" t="str">
        <f t="shared" si="9"/>
        <v>Family (non-Medicare retiree + Pre-65 Medicare spouse + child[ren])</v>
      </c>
      <c r="F31" s="196">
        <v>1841.08</v>
      </c>
      <c r="G31" s="196">
        <v>1893.04</v>
      </c>
      <c r="H31" s="196">
        <v>1876.3</v>
      </c>
      <c r="I31" s="199">
        <v>1563.86</v>
      </c>
      <c r="J31" s="117" t="str">
        <f t="shared" si="8"/>
        <v>AfterPre-65 Medicare EligibleConsumer Choice HSAFamily (non-Medicare retiree + Pre-65 Medicare spouse + child[ren])</v>
      </c>
      <c r="K31" s="117" t="str">
        <f t="shared" si="10"/>
        <v>AfterPre-65 Medicare EligibleComprehensive CareFamily (non-Medicare retiree + Pre-65 Medicare spouse + child[ren])</v>
      </c>
      <c r="L31" s="117" t="str">
        <f t="shared" si="11"/>
        <v>AfterPre-65 Medicare EligibleBlueChoice HMOFamily (non-Medicare retiree + Pre-65 Medicare spouse + child[ren])</v>
      </c>
      <c r="M31" s="117" t="str">
        <f t="shared" si="12"/>
        <v>AfterPre-65 Medicare EligibleKaiser Permanente HMOFamily (non-Medicare retiree + Pre-65 Medicare spouse + child[ren])</v>
      </c>
    </row>
    <row r="32" spans="1:13" x14ac:dyDescent="0.25">
      <c r="A32" s="117" t="s">
        <v>112</v>
      </c>
      <c r="E32" s="157" t="str">
        <f t="shared" si="9"/>
        <v>Pre-65 Medicare retiree + non-Medicare spouse</v>
      </c>
      <c r="F32" s="196">
        <v>1260.22</v>
      </c>
      <c r="G32" s="196">
        <v>1287.72</v>
      </c>
      <c r="H32" s="196">
        <v>1260.22</v>
      </c>
      <c r="I32" s="199">
        <v>1067.28</v>
      </c>
      <c r="J32" s="117" t="str">
        <f t="shared" si="8"/>
        <v>AfterPre-65 Medicare EligibleConsumer Choice HSAPre-65 Medicare retiree + non-Medicare spouse</v>
      </c>
      <c r="K32" s="117" t="str">
        <f t="shared" si="10"/>
        <v>AfterPre-65 Medicare EligibleComprehensive CarePre-65 Medicare retiree + non-Medicare spouse</v>
      </c>
      <c r="L32" s="117" t="str">
        <f t="shared" si="11"/>
        <v>AfterPre-65 Medicare EligibleBlueChoice HMOPre-65 Medicare retiree + non-Medicare spouse</v>
      </c>
      <c r="M32" s="117" t="str">
        <f t="shared" si="12"/>
        <v>AfterPre-65 Medicare EligibleKaiser Permanente HMOPre-65 Medicare retiree + non-Medicare spouse</v>
      </c>
    </row>
    <row r="33" spans="1:13" x14ac:dyDescent="0.25">
      <c r="A33" s="117" t="s">
        <v>113</v>
      </c>
      <c r="E33" s="157" t="str">
        <f t="shared" si="9"/>
        <v>Family (non-Medicare retiree + non-Medicare spouse + child[ren])</v>
      </c>
      <c r="F33" s="196">
        <v>1800.32</v>
      </c>
      <c r="G33" s="196">
        <v>1800.32</v>
      </c>
      <c r="H33" s="196">
        <v>1800.32</v>
      </c>
      <c r="I33" s="199">
        <v>1463.52</v>
      </c>
      <c r="J33" s="117" t="str">
        <f t="shared" si="8"/>
        <v>AfterPre-65 Medicare EligibleConsumer Choice HSAFamily (non-Medicare retiree + non-Medicare spouse + child[ren])</v>
      </c>
      <c r="K33" s="117" t="str">
        <f t="shared" si="10"/>
        <v>AfterPre-65 Medicare EligibleComprehensive CareFamily (non-Medicare retiree + non-Medicare spouse + child[ren])</v>
      </c>
      <c r="L33" s="117" t="str">
        <f t="shared" si="11"/>
        <v>AfterPre-65 Medicare EligibleBlueChoice HMOFamily (non-Medicare retiree + non-Medicare spouse + child[ren])</v>
      </c>
      <c r="M33" s="117" t="str">
        <f t="shared" si="12"/>
        <v>AfterPre-65 Medicare EligibleKaiser Permanente HMOFamily (non-Medicare retiree + non-Medicare spouse + child[ren])</v>
      </c>
    </row>
    <row r="34" spans="1:13" x14ac:dyDescent="0.25">
      <c r="A34" s="117" t="s">
        <v>99</v>
      </c>
      <c r="E34" s="157" t="str">
        <f t="shared" si="9"/>
        <v>Family (pre-65 Medicare retiree + non-Medicare spouse + child[ren])</v>
      </c>
      <c r="F34" s="196">
        <v>1794.2</v>
      </c>
      <c r="G34" s="196">
        <v>1833.9</v>
      </c>
      <c r="H34" s="196">
        <v>1811.78</v>
      </c>
      <c r="I34" s="199">
        <v>1514.7</v>
      </c>
      <c r="J34" s="117" t="str">
        <f t="shared" si="8"/>
        <v>AfterPre-65 Medicare EligibleConsumer Choice HSAFamily (pre-65 Medicare retiree + non-Medicare spouse + child[ren])</v>
      </c>
      <c r="K34" s="117" t="str">
        <f t="shared" si="10"/>
        <v>AfterPre-65 Medicare EligibleComprehensive CareFamily (pre-65 Medicare retiree + non-Medicare spouse + child[ren])</v>
      </c>
      <c r="L34" s="117" t="str">
        <f t="shared" si="11"/>
        <v>AfterPre-65 Medicare EligibleBlueChoice HMOFamily (pre-65 Medicare retiree + non-Medicare spouse + child[ren])</v>
      </c>
      <c r="M34" s="117" t="str">
        <f t="shared" si="12"/>
        <v>AfterPre-65 Medicare EligibleKaiser Permanente HMOFamily (pre-65 Medicare retiree + non-Medicare spouse + child[ren])</v>
      </c>
    </row>
    <row r="35" spans="1:13" x14ac:dyDescent="0.25">
      <c r="A35" s="117" t="s">
        <v>114</v>
      </c>
      <c r="E35" s="158" t="str">
        <f t="shared" si="9"/>
        <v>Family (pre-65 Medicare retiree and Pre-65 Medicare spouse + child[ren])</v>
      </c>
      <c r="F35" s="196">
        <v>1841.08</v>
      </c>
      <c r="G35" s="196">
        <v>1920.54</v>
      </c>
      <c r="H35" s="196">
        <v>1876.3</v>
      </c>
      <c r="I35" s="199">
        <v>1606.66</v>
      </c>
      <c r="J35" s="117" t="str">
        <f t="shared" si="8"/>
        <v>AfterPre-65 Medicare EligibleConsumer Choice HSAFamily (pre-65 Medicare retiree and Pre-65 Medicare spouse + child[ren])</v>
      </c>
      <c r="K35" s="117" t="str">
        <f t="shared" si="10"/>
        <v>AfterPre-65 Medicare EligibleComprehensive CareFamily (pre-65 Medicare retiree and Pre-65 Medicare spouse + child[ren])</v>
      </c>
      <c r="L35" s="117" t="str">
        <f t="shared" si="11"/>
        <v>AfterPre-65 Medicare EligibleBlueChoice HMOFamily (pre-65 Medicare retiree and Pre-65 Medicare spouse + child[ren])</v>
      </c>
      <c r="M35" s="117" t="str">
        <f t="shared" si="12"/>
        <v>AfterPre-65 Medicare EligibleKaiser Permanente HMOFamily (pre-65 Medicare retiree and Pre-65 Medicare spouse + child[ren])</v>
      </c>
    </row>
    <row r="36" spans="1:13" ht="15" thickBot="1" x14ac:dyDescent="0.3">
      <c r="E36" s="170" t="str">
        <f t="shared" si="9"/>
        <v>Pre-65 Medicare retiree or Pre-65 Medicare spouse + child[ren]</v>
      </c>
      <c r="F36" s="196">
        <v>1080.2</v>
      </c>
      <c r="G36" s="196">
        <v>1107.7</v>
      </c>
      <c r="H36" s="196">
        <v>1080.2</v>
      </c>
      <c r="I36" s="199">
        <v>920.92</v>
      </c>
      <c r="J36" s="117" t="str">
        <f t="shared" si="8"/>
        <v>AfterPre-65 Medicare EligibleConsumer Choice HSAPre-65 Medicare retiree or Pre-65 Medicare spouse + child[ren]</v>
      </c>
      <c r="K36" s="117" t="str">
        <f t="shared" si="10"/>
        <v>AfterPre-65 Medicare EligibleComprehensive CarePre-65 Medicare retiree or Pre-65 Medicare spouse + child[ren]</v>
      </c>
      <c r="L36" s="117" t="str">
        <f t="shared" si="11"/>
        <v>AfterPre-65 Medicare EligibleBlueChoice HMOPre-65 Medicare retiree or Pre-65 Medicare spouse + child[ren]</v>
      </c>
      <c r="M36" s="117" t="str">
        <f t="shared" si="12"/>
        <v>AfterPre-65 Medicare EligibleKaiser Permanente HMOPre-65 Medicare retiree or Pre-65 Medicare spouse + child[ren]</v>
      </c>
    </row>
    <row r="37" spans="1:13" x14ac:dyDescent="0.25">
      <c r="E37" s="161" t="str">
        <f>E13</f>
        <v>Non-Medicare retiree only</v>
      </c>
      <c r="F37" s="197">
        <v>617.78</v>
      </c>
      <c r="G37" s="197">
        <v>617.78</v>
      </c>
      <c r="H37" s="197">
        <v>617.78</v>
      </c>
      <c r="I37" s="198">
        <v>501.44</v>
      </c>
      <c r="J37" s="151" t="str">
        <f>_xlfn.CONCAT("After",$D$13, $F$2,E37)</f>
        <v>AfterNon Medicare EligibleConsumer Choice HSANon-Medicare retiree only</v>
      </c>
      <c r="K37" s="151" t="str">
        <f>_xlfn.CONCAT("After",$D$13, $G$2,$E37)</f>
        <v>AfterNon Medicare EligibleComprehensive CareNon-Medicare retiree only</v>
      </c>
      <c r="L37" s="151" t="str">
        <f>_xlfn.CONCAT("After",$D$13, $H$2,$E37)</f>
        <v>AfterNon Medicare EligibleBlueChoice HMONon-Medicare retiree only</v>
      </c>
      <c r="M37" s="151" t="str">
        <f>_xlfn.CONCAT("After",$D$13, $I$2,$E37)</f>
        <v>AfterNon Medicare EligibleKaiser Permanente HMONon-Medicare retiree only</v>
      </c>
    </row>
    <row r="38" spans="1:13" x14ac:dyDescent="0.25">
      <c r="D38" s="133" t="s">
        <v>42</v>
      </c>
      <c r="E38" s="162" t="str">
        <f t="shared" ref="E38:E43" si="13">E14</f>
        <v>Non-Medicare spouse only</v>
      </c>
      <c r="F38" s="196">
        <v>642.44000000000005</v>
      </c>
      <c r="G38" s="196">
        <v>642.44000000000005</v>
      </c>
      <c r="H38" s="196">
        <v>642.44000000000005</v>
      </c>
      <c r="I38" s="199">
        <v>452.28</v>
      </c>
      <c r="J38" s="151" t="str">
        <f t="shared" ref="J38:J43" si="14">_xlfn.CONCAT("After",$D$13, $F$2,E38)</f>
        <v>AfterNon Medicare EligibleConsumer Choice HSANon-Medicare spouse only</v>
      </c>
      <c r="K38" s="151" t="str">
        <f t="shared" ref="K38:K43" si="15">_xlfn.CONCAT("After",$D$13, $G$2,$E38)</f>
        <v>AfterNon Medicare EligibleComprehensive CareNon-Medicare spouse only</v>
      </c>
      <c r="L38" s="151" t="str">
        <f t="shared" ref="L38:L43" si="16">_xlfn.CONCAT("After",$D$13, $H$2,$E38)</f>
        <v>AfterNon Medicare EligibleBlueChoice HMONon-Medicare spouse only</v>
      </c>
      <c r="M38" s="151" t="str">
        <f t="shared" ref="M38:M43" si="17">_xlfn.CONCAT("After",$D$13, $I$2,$E38)</f>
        <v>AfterNon Medicare EligibleKaiser Permanente HMONon-Medicare spouse only</v>
      </c>
    </row>
    <row r="39" spans="1:13" x14ac:dyDescent="0.25">
      <c r="E39" s="162" t="str">
        <f t="shared" si="13"/>
        <v>Child(ren) only</v>
      </c>
      <c r="F39" s="196">
        <v>462.42</v>
      </c>
      <c r="G39" s="196">
        <v>462.42</v>
      </c>
      <c r="H39" s="196">
        <v>462.42</v>
      </c>
      <c r="I39" s="199">
        <v>376.68</v>
      </c>
      <c r="J39" s="151" t="str">
        <f t="shared" si="14"/>
        <v>AfterNon Medicare EligibleConsumer Choice HSAChild(ren) only</v>
      </c>
      <c r="K39" s="151" t="str">
        <f t="shared" si="15"/>
        <v>AfterNon Medicare EligibleComprehensive CareChild(ren) only</v>
      </c>
      <c r="L39" s="151" t="str">
        <f t="shared" si="16"/>
        <v>AfterNon Medicare EligibleBlueChoice HMOChild(ren) only</v>
      </c>
      <c r="M39" s="151" t="str">
        <f t="shared" si="17"/>
        <v>AfterNon Medicare EligibleKaiser Permanente HMOChild(ren) only</v>
      </c>
    </row>
    <row r="40" spans="1:13" x14ac:dyDescent="0.25">
      <c r="E40" s="162" t="str">
        <f t="shared" si="13"/>
        <v>Non-Medicare retiree + child(ren)</v>
      </c>
      <c r="F40" s="196">
        <v>1080.2</v>
      </c>
      <c r="G40" s="196">
        <v>1080.2</v>
      </c>
      <c r="H40" s="196">
        <v>1080.2</v>
      </c>
      <c r="I40" s="199">
        <v>878.12</v>
      </c>
      <c r="J40" s="151" t="str">
        <f t="shared" si="14"/>
        <v>AfterNon Medicare EligibleConsumer Choice HSANon-Medicare retiree + child(ren)</v>
      </c>
      <c r="K40" s="151" t="str">
        <f t="shared" si="15"/>
        <v>AfterNon Medicare EligibleComprehensive CareNon-Medicare retiree + child(ren)</v>
      </c>
      <c r="L40" s="151" t="str">
        <f t="shared" si="16"/>
        <v>AfterNon Medicare EligibleBlueChoice HMONon-Medicare retiree + child(ren)</v>
      </c>
      <c r="M40" s="151" t="str">
        <f t="shared" si="17"/>
        <v>AfterNon Medicare EligibleKaiser Permanente HMONon-Medicare retiree + child(ren)</v>
      </c>
    </row>
    <row r="41" spans="1:13" x14ac:dyDescent="0.25">
      <c r="E41" s="162" t="str">
        <f t="shared" si="13"/>
        <v>Non-Medicare spouse + child(ren)</v>
      </c>
      <c r="F41" s="196">
        <v>1104.8599999999999</v>
      </c>
      <c r="G41" s="196">
        <v>1104.8599999999999</v>
      </c>
      <c r="H41" s="196">
        <v>1104.8599999999999</v>
      </c>
      <c r="I41" s="199">
        <v>828.96</v>
      </c>
      <c r="J41" s="151" t="str">
        <f t="shared" si="14"/>
        <v>AfterNon Medicare EligibleConsumer Choice HSANon-Medicare spouse + child(ren)</v>
      </c>
      <c r="K41" s="151" t="str">
        <f t="shared" si="15"/>
        <v>AfterNon Medicare EligibleComprehensive CareNon-Medicare spouse + child(ren)</v>
      </c>
      <c r="L41" s="151" t="str">
        <f t="shared" si="16"/>
        <v>AfterNon Medicare EligibleBlueChoice HMONon-Medicare spouse + child(ren)</v>
      </c>
      <c r="M41" s="151" t="str">
        <f t="shared" si="17"/>
        <v>AfterNon Medicare EligibleKaiser Permanente HMONon-Medicare spouse + child(ren)</v>
      </c>
    </row>
    <row r="42" spans="1:13" x14ac:dyDescent="0.25">
      <c r="E42" s="162" t="str">
        <f t="shared" si="13"/>
        <v>Non-Medicare retiree + non-Medicare spouse</v>
      </c>
      <c r="F42" s="196">
        <v>1260.22</v>
      </c>
      <c r="G42" s="196">
        <v>1260.22</v>
      </c>
      <c r="H42" s="196">
        <v>1260.22</v>
      </c>
      <c r="I42" s="199">
        <v>1024.48</v>
      </c>
      <c r="J42" s="151" t="str">
        <f t="shared" si="14"/>
        <v>AfterNon Medicare EligibleConsumer Choice HSANon-Medicare retiree + non-Medicare spouse</v>
      </c>
      <c r="K42" s="151" t="str">
        <f t="shared" si="15"/>
        <v>AfterNon Medicare EligibleComprehensive CareNon-Medicare retiree + non-Medicare spouse</v>
      </c>
      <c r="L42" s="151" t="str">
        <f t="shared" si="16"/>
        <v>AfterNon Medicare EligibleBlueChoice HMONon-Medicare retiree + non-Medicare spouse</v>
      </c>
      <c r="M42" s="151" t="str">
        <f t="shared" si="17"/>
        <v>AfterNon Medicare EligibleKaiser Permanente HMONon-Medicare retiree + non-Medicare spouse</v>
      </c>
    </row>
    <row r="43" spans="1:13" x14ac:dyDescent="0.25">
      <c r="E43" s="162" t="str">
        <f t="shared" si="13"/>
        <v>Family (non-Medicare retiree + non-Medicare spouse and child(ren)</v>
      </c>
      <c r="F43" s="196">
        <v>1800.32</v>
      </c>
      <c r="G43" s="196">
        <v>1800.32</v>
      </c>
      <c r="H43" s="196">
        <v>1800.32</v>
      </c>
      <c r="I43" s="199">
        <v>1463.52</v>
      </c>
      <c r="J43" s="151" t="str">
        <f t="shared" si="14"/>
        <v>AfterNon Medicare EligibleConsumer Choice HSAFamily (non-Medicare retiree + non-Medicare spouse and child(ren)</v>
      </c>
      <c r="K43" s="151" t="str">
        <f t="shared" si="15"/>
        <v>AfterNon Medicare EligibleComprehensive CareFamily (non-Medicare retiree + non-Medicare spouse and child(ren)</v>
      </c>
      <c r="L43" s="151" t="str">
        <f t="shared" si="16"/>
        <v>AfterNon Medicare EligibleBlueChoice HMOFamily (non-Medicare retiree + non-Medicare spouse and child(ren)</v>
      </c>
      <c r="M43" s="151" t="str">
        <f t="shared" si="17"/>
        <v>AfterNon Medicare EligibleKaiser Permanente HMOFamily (non-Medicare retiree + non-Medicare spouse and child(ren)</v>
      </c>
    </row>
    <row r="44" spans="1:13" x14ac:dyDescent="0.25">
      <c r="E44" s="162"/>
      <c r="F44" s="148"/>
      <c r="G44" s="148"/>
      <c r="H44" s="148"/>
      <c r="I44" s="150"/>
      <c r="J44" s="151"/>
      <c r="K44" s="151"/>
      <c r="L44" s="151"/>
      <c r="M44" s="151"/>
    </row>
    <row r="45" spans="1:13" ht="15" thickBot="1" x14ac:dyDescent="0.3">
      <c r="E45" s="163"/>
      <c r="F45" s="148"/>
      <c r="G45" s="148"/>
      <c r="H45" s="148"/>
      <c r="I45" s="150"/>
      <c r="J45" s="151"/>
      <c r="K45" s="151"/>
      <c r="L45" s="151"/>
      <c r="M45" s="151"/>
    </row>
    <row r="46" spans="1:13" x14ac:dyDescent="0.25">
      <c r="E46" s="164"/>
    </row>
    <row r="47" spans="1:13" x14ac:dyDescent="0.25">
      <c r="E47" s="164"/>
    </row>
    <row r="48" spans="1:13" x14ac:dyDescent="0.25">
      <c r="E48" s="164"/>
    </row>
    <row r="49" spans="5:5" x14ac:dyDescent="0.25">
      <c r="E49" s="164"/>
    </row>
    <row r="50" spans="5:5" x14ac:dyDescent="0.25">
      <c r="E50" s="164"/>
    </row>
    <row r="51" spans="5:5" x14ac:dyDescent="0.25">
      <c r="E51" s="164"/>
    </row>
    <row r="52" spans="5:5" x14ac:dyDescent="0.25">
      <c r="E52" s="164"/>
    </row>
    <row r="53" spans="5:5" x14ac:dyDescent="0.25">
      <c r="E53" s="164"/>
    </row>
    <row r="54" spans="5:5" x14ac:dyDescent="0.25">
      <c r="E54" s="164"/>
    </row>
    <row r="55" spans="5:5" x14ac:dyDescent="0.25">
      <c r="E55" s="164"/>
    </row>
    <row r="56" spans="5:5" x14ac:dyDescent="0.25">
      <c r="E56" s="164"/>
    </row>
    <row r="57" spans="5:5" x14ac:dyDescent="0.25">
      <c r="E57" s="164"/>
    </row>
    <row r="58" spans="5:5" x14ac:dyDescent="0.25">
      <c r="E58" s="164"/>
    </row>
    <row r="59" spans="5:5" x14ac:dyDescent="0.25">
      <c r="E59" s="164"/>
    </row>
    <row r="60" spans="5:5" x14ac:dyDescent="0.25">
      <c r="E60" s="164"/>
    </row>
    <row r="61" spans="5:5" x14ac:dyDescent="0.25">
      <c r="E61" s="164"/>
    </row>
    <row r="62" spans="5:5" x14ac:dyDescent="0.25">
      <c r="E62" s="164"/>
    </row>
    <row r="63" spans="5:5" x14ac:dyDescent="0.25">
      <c r="E63" s="164"/>
    </row>
    <row r="64" spans="5:5" x14ac:dyDescent="0.25">
      <c r="E64" s="164"/>
    </row>
    <row r="65" spans="1:5" x14ac:dyDescent="0.25">
      <c r="E65" s="164"/>
    </row>
    <row r="67" spans="1:5" x14ac:dyDescent="0.25">
      <c r="A67" s="152"/>
    </row>
    <row r="68" spans="1:5" x14ac:dyDescent="0.25">
      <c r="A68" s="152"/>
    </row>
    <row r="69" spans="1:5" x14ac:dyDescent="0.25">
      <c r="A69" s="152"/>
    </row>
    <row r="70" spans="1:5" x14ac:dyDescent="0.25">
      <c r="A70" s="152"/>
    </row>
    <row r="71" spans="1:5" x14ac:dyDescent="0.25">
      <c r="A71" s="152"/>
    </row>
    <row r="72" spans="1:5" x14ac:dyDescent="0.25">
      <c r="A72" s="152"/>
    </row>
    <row r="73" spans="1:5" x14ac:dyDescent="0.25">
      <c r="A73" s="152"/>
    </row>
    <row r="74" spans="1:5" x14ac:dyDescent="0.25">
      <c r="A74" s="152"/>
    </row>
    <row r="75" spans="1:5" x14ac:dyDescent="0.25">
      <c r="A75" s="152"/>
    </row>
    <row r="76" spans="1:5" x14ac:dyDescent="0.25">
      <c r="A76" s="152"/>
    </row>
    <row r="77" spans="1:5" x14ac:dyDescent="0.25">
      <c r="A77" s="153"/>
    </row>
    <row r="78" spans="1:5" x14ac:dyDescent="0.25">
      <c r="A78" s="153"/>
    </row>
    <row r="79" spans="1:5" x14ac:dyDescent="0.25">
      <c r="A79" s="153"/>
    </row>
    <row r="80" spans="1:5" x14ac:dyDescent="0.25">
      <c r="A80" s="153"/>
    </row>
    <row r="81" spans="1:1" x14ac:dyDescent="0.25">
      <c r="A81" s="153"/>
    </row>
    <row r="82" spans="1:1" x14ac:dyDescent="0.25">
      <c r="A82" s="153"/>
    </row>
    <row r="83" spans="1:1" x14ac:dyDescent="0.25">
      <c r="A83" s="153"/>
    </row>
    <row r="84" spans="1:1" x14ac:dyDescent="0.25">
      <c r="A84" s="153"/>
    </row>
    <row r="85" spans="1:1" x14ac:dyDescent="0.25">
      <c r="A85" s="153"/>
    </row>
    <row r="86" spans="1:1" x14ac:dyDescent="0.25">
      <c r="A86" s="153"/>
    </row>
  </sheetData>
  <mergeCells count="2">
    <mergeCell ref="F1:I1"/>
    <mergeCell ref="F25:I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C9E0-7DA7-479A-A9B1-AD9D07656B7B}">
  <sheetPr codeName="Sheet2"/>
  <dimension ref="A1:M86"/>
  <sheetViews>
    <sheetView showGridLines="0" topLeftCell="D1" zoomScaleNormal="100" workbookViewId="0">
      <selection activeCell="D13" sqref="D13"/>
    </sheetView>
  </sheetViews>
  <sheetFormatPr defaultColWidth="8.88671875" defaultRowHeight="14.4" x14ac:dyDescent="0.25"/>
  <cols>
    <col min="1" max="1" width="40" style="117" bestFit="1" customWidth="1"/>
    <col min="2" max="2" width="26.77734375" style="117" bestFit="1" customWidth="1"/>
    <col min="3" max="3" width="8.88671875" style="117"/>
    <col min="4" max="4" width="22.44140625" style="117" bestFit="1" customWidth="1"/>
    <col min="5" max="5" width="60.109375" style="117" bestFit="1" customWidth="1"/>
    <col min="6" max="6" width="20.109375" style="117" bestFit="1" customWidth="1"/>
    <col min="7" max="7" width="19.109375" style="117" bestFit="1" customWidth="1"/>
    <col min="8" max="8" width="15.77734375" style="117" bestFit="1" customWidth="1"/>
    <col min="9" max="9" width="22.77734375" style="117" bestFit="1" customWidth="1"/>
    <col min="10" max="10" width="105.5546875" style="117" bestFit="1" customWidth="1"/>
    <col min="11" max="11" width="103.6640625" style="117" bestFit="1" customWidth="1"/>
    <col min="12" max="12" width="101.5546875" style="117" bestFit="1" customWidth="1"/>
    <col min="13" max="13" width="107.109375" style="117" bestFit="1" customWidth="1"/>
    <col min="14" max="16384" width="8.88671875" style="117"/>
  </cols>
  <sheetData>
    <row r="1" spans="1:13" x14ac:dyDescent="0.3">
      <c r="A1" s="115" t="s">
        <v>91</v>
      </c>
      <c r="B1" s="116" t="s">
        <v>92</v>
      </c>
      <c r="E1" s="118"/>
      <c r="F1" s="177" t="s">
        <v>59</v>
      </c>
      <c r="G1" s="178"/>
      <c r="H1" s="178"/>
      <c r="I1" s="178"/>
    </row>
    <row r="2" spans="1:13" ht="15" thickBot="1" x14ac:dyDescent="0.3">
      <c r="A2" s="119">
        <v>30</v>
      </c>
      <c r="B2" s="120">
        <v>1</v>
      </c>
      <c r="E2" s="121"/>
      <c r="F2" s="122" t="s">
        <v>93</v>
      </c>
      <c r="G2" s="122" t="s">
        <v>94</v>
      </c>
      <c r="H2" s="122" t="s">
        <v>95</v>
      </c>
      <c r="I2" s="123" t="s">
        <v>96</v>
      </c>
    </row>
    <row r="3" spans="1:13" x14ac:dyDescent="0.25">
      <c r="A3" s="124">
        <v>29</v>
      </c>
      <c r="B3" s="125">
        <v>0.97</v>
      </c>
      <c r="D3" s="126" t="s">
        <v>41</v>
      </c>
      <c r="E3" s="160" t="s">
        <v>100</v>
      </c>
      <c r="F3" s="127">
        <v>88.94</v>
      </c>
      <c r="G3" s="127">
        <v>180.84</v>
      </c>
      <c r="H3" s="128">
        <v>253.2</v>
      </c>
      <c r="I3" s="129">
        <v>149.6</v>
      </c>
      <c r="J3" s="117" t="str">
        <f>_xlfn.CONCAT($D$3,$F$2,$E3)</f>
        <v>Pre-65 Medicare EligibleConsumer Choice HSAPre-65 Medicare retiree or Pre-65 Medicare spouse or Medicare child only +26 years old</v>
      </c>
      <c r="K3" s="117" t="str">
        <f>_xlfn.CONCAT($D$3, $G$2,$E3)</f>
        <v>Pre-65 Medicare EligibleComprehensive CarePre-65 Medicare retiree or Pre-65 Medicare spouse or Medicare child only +26 years old</v>
      </c>
      <c r="L3" s="117" t="str">
        <f>_xlfn.CONCAT($D$3, $H$2,$E3)</f>
        <v>Pre-65 Medicare EligibleBlueChoice HMOPre-65 Medicare retiree or Pre-65 Medicare spouse or Medicare child only +26 years old</v>
      </c>
      <c r="M3" s="117" t="str">
        <f>_xlfn.CONCAT($D$3, $I$2,$E3)</f>
        <v>Pre-65 Medicare EligibleKaiser Permanente HMOPre-65 Medicare retiree or Pre-65 Medicare spouse or Medicare child only +26 years old</v>
      </c>
    </row>
    <row r="4" spans="1:13" x14ac:dyDescent="0.25">
      <c r="A4" s="124">
        <v>28</v>
      </c>
      <c r="B4" s="125">
        <v>0.94</v>
      </c>
      <c r="E4" s="157" t="s">
        <v>32</v>
      </c>
      <c r="F4" s="130">
        <v>188.2</v>
      </c>
      <c r="G4" s="130">
        <v>374.94</v>
      </c>
      <c r="H4" s="128">
        <v>485.6</v>
      </c>
      <c r="I4" s="131">
        <v>323.04000000000002</v>
      </c>
      <c r="J4" s="117" t="str">
        <f t="shared" ref="J4:J12" si="0">_xlfn.CONCAT($D$3,$F$2,$E4)</f>
        <v>Pre-65 Medicare EligibleConsumer Choice HSAPre-65 Medicare retiree or Pre-65 Medicare spouse + child(ren)</v>
      </c>
      <c r="K4" s="117" t="str">
        <f t="shared" ref="K4:K12" si="1">_xlfn.CONCAT($D$3, $G$2,$E4)</f>
        <v>Pre-65 Medicare EligibleComprehensive CarePre-65 Medicare retiree or Pre-65 Medicare spouse + child(ren)</v>
      </c>
      <c r="L4" s="117" t="str">
        <f t="shared" ref="L4:L12" si="2">_xlfn.CONCAT($D$3, $H$2,$E4)</f>
        <v>Pre-65 Medicare EligibleBlueChoice HMOPre-65 Medicare retiree or Pre-65 Medicare spouse + child(ren)</v>
      </c>
      <c r="M4" s="117" t="str">
        <f t="shared" ref="M4:M12" si="3">_xlfn.CONCAT($D$3, $I$2,$E4)</f>
        <v>Pre-65 Medicare EligibleKaiser Permanente HMOPre-65 Medicare retiree or Pre-65 Medicare spouse + child(ren)</v>
      </c>
    </row>
    <row r="5" spans="1:13" x14ac:dyDescent="0.25">
      <c r="A5" s="124">
        <v>27</v>
      </c>
      <c r="B5" s="125">
        <v>0.91</v>
      </c>
      <c r="E5" s="157" t="s">
        <v>33</v>
      </c>
      <c r="F5" s="128">
        <v>177.88</v>
      </c>
      <c r="G5" s="128">
        <v>387.52</v>
      </c>
      <c r="H5" s="128">
        <v>506.4</v>
      </c>
      <c r="I5" s="131">
        <v>338.4</v>
      </c>
      <c r="J5" s="117" t="str">
        <f t="shared" si="0"/>
        <v>Pre-65 Medicare EligibleConsumer Choice HSANon-Medicare retiree + Pre-65 Medicare spouse</v>
      </c>
      <c r="K5" s="117" t="str">
        <f t="shared" si="1"/>
        <v>Pre-65 Medicare EligibleComprehensive CareNon-Medicare retiree + Pre-65 Medicare spouse</v>
      </c>
      <c r="L5" s="117" t="str">
        <f t="shared" si="2"/>
        <v>Pre-65 Medicare EligibleBlueChoice HMONon-Medicare retiree + Pre-65 Medicare spouse</v>
      </c>
      <c r="M5" s="117" t="str">
        <f t="shared" si="3"/>
        <v>Pre-65 Medicare EligibleKaiser Permanente HMONon-Medicare retiree + Pre-65 Medicare spouse</v>
      </c>
    </row>
    <row r="6" spans="1:13" x14ac:dyDescent="0.25">
      <c r="A6" s="124">
        <v>26</v>
      </c>
      <c r="B6" s="125">
        <v>0.89</v>
      </c>
      <c r="E6" s="157" t="s">
        <v>34</v>
      </c>
      <c r="F6" s="128">
        <v>177.88</v>
      </c>
      <c r="G6" s="128">
        <v>361.68</v>
      </c>
      <c r="H6" s="128">
        <v>506.4</v>
      </c>
      <c r="I6" s="132">
        <v>299.2</v>
      </c>
      <c r="J6" s="117" t="str">
        <f t="shared" si="0"/>
        <v>Pre-65 Medicare EligibleConsumer Choice HSAPre-65 Medicare retiree + Pre-65 Medicare spouse</v>
      </c>
      <c r="K6" s="117" t="str">
        <f t="shared" si="1"/>
        <v>Pre-65 Medicare EligibleComprehensive CarePre-65 Medicare retiree + Pre-65 Medicare spouse</v>
      </c>
      <c r="L6" s="117" t="str">
        <f t="shared" si="2"/>
        <v>Pre-65 Medicare EligibleBlueChoice HMOPre-65 Medicare retiree + Pre-65 Medicare spouse</v>
      </c>
      <c r="M6" s="117" t="str">
        <f t="shared" si="3"/>
        <v>Pre-65 Medicare EligibleKaiser Permanente HMOPre-65 Medicare retiree + Pre-65 Medicare spouse</v>
      </c>
    </row>
    <row r="7" spans="1:13" x14ac:dyDescent="0.25">
      <c r="A7" s="124">
        <v>25</v>
      </c>
      <c r="B7" s="125">
        <v>0.86</v>
      </c>
      <c r="E7" s="157" t="s">
        <v>35</v>
      </c>
      <c r="F7" s="128">
        <v>277.76</v>
      </c>
      <c r="G7" s="128">
        <v>581.62</v>
      </c>
      <c r="H7" s="128">
        <v>738.8</v>
      </c>
      <c r="I7" s="132">
        <v>511.84</v>
      </c>
      <c r="J7" s="117" t="str">
        <f t="shared" si="0"/>
        <v>Pre-65 Medicare EligibleConsumer Choice HSAFamily (non-Medicare retiree + Pre-65 Medicare spouse + child[ren])</v>
      </c>
      <c r="K7" s="117" t="str">
        <f t="shared" si="1"/>
        <v>Pre-65 Medicare EligibleComprehensive CareFamily (non-Medicare retiree + Pre-65 Medicare spouse + child[ren])</v>
      </c>
      <c r="L7" s="117" t="str">
        <f t="shared" si="2"/>
        <v>Pre-65 Medicare EligibleBlueChoice HMOFamily (non-Medicare retiree + Pre-65 Medicare spouse + child[ren])</v>
      </c>
      <c r="M7" s="117" t="str">
        <f t="shared" si="3"/>
        <v>Pre-65 Medicare EligibleKaiser Permanente HMOFamily (non-Medicare retiree + Pre-65 Medicare spouse + child[ren])</v>
      </c>
    </row>
    <row r="8" spans="1:13" x14ac:dyDescent="0.25">
      <c r="A8" s="124">
        <v>24</v>
      </c>
      <c r="B8" s="125">
        <v>0.81</v>
      </c>
      <c r="E8" s="157" t="s">
        <v>36</v>
      </c>
      <c r="F8" s="128">
        <v>220.34</v>
      </c>
      <c r="G8" s="128">
        <v>441.76</v>
      </c>
      <c r="H8" s="128">
        <v>566.55999999999995</v>
      </c>
      <c r="I8" s="131">
        <v>383.4</v>
      </c>
      <c r="J8" s="117" t="str">
        <f t="shared" si="0"/>
        <v>Pre-65 Medicare EligibleConsumer Choice HSAPre-65 Medicare retiree + non-Medicare spouse</v>
      </c>
      <c r="K8" s="117" t="str">
        <f t="shared" si="1"/>
        <v>Pre-65 Medicare EligibleComprehensive CarePre-65 Medicare retiree + non-Medicare spouse</v>
      </c>
      <c r="L8" s="117" t="str">
        <f t="shared" si="2"/>
        <v>Pre-65 Medicare EligibleBlueChoice HMOPre-65 Medicare retiree + non-Medicare spouse</v>
      </c>
      <c r="M8" s="117" t="str">
        <f t="shared" si="3"/>
        <v>Pre-65 Medicare EligibleKaiser Permanente HMOPre-65 Medicare retiree + non-Medicare spouse</v>
      </c>
    </row>
    <row r="9" spans="1:13" x14ac:dyDescent="0.25">
      <c r="A9" s="124">
        <v>23</v>
      </c>
      <c r="B9" s="125">
        <v>0.77</v>
      </c>
      <c r="E9" s="154" t="s">
        <v>101</v>
      </c>
      <c r="F9" s="128">
        <v>320.22000000000003</v>
      </c>
      <c r="G9" s="128">
        <v>635.86</v>
      </c>
      <c r="H9" s="128">
        <v>798.96</v>
      </c>
      <c r="I9" s="132">
        <v>556.84</v>
      </c>
      <c r="J9" s="117" t="str">
        <f t="shared" si="0"/>
        <v>Pre-65 Medicare EligibleConsumer Choice HSAFamily (non-Medicare retiree + non-Medicare spouse + child[ren])</v>
      </c>
      <c r="K9" s="117" t="str">
        <f t="shared" si="1"/>
        <v>Pre-65 Medicare EligibleComprehensive CareFamily (non-Medicare retiree + non-Medicare spouse + child[ren])</v>
      </c>
      <c r="L9" s="117" t="str">
        <f t="shared" si="2"/>
        <v>Pre-65 Medicare EligibleBlueChoice HMOFamily (non-Medicare retiree + non-Medicare spouse + child[ren])</v>
      </c>
      <c r="M9" s="117" t="str">
        <f t="shared" si="3"/>
        <v>Pre-65 Medicare EligibleKaiser Permanente HMOFamily (non-Medicare retiree + non-Medicare spouse + child[ren])</v>
      </c>
    </row>
    <row r="10" spans="1:13" x14ac:dyDescent="0.25">
      <c r="A10" s="124">
        <v>22</v>
      </c>
      <c r="B10" s="125">
        <v>0.73</v>
      </c>
      <c r="E10" s="154" t="s">
        <v>37</v>
      </c>
      <c r="F10" s="128">
        <v>320.22000000000003</v>
      </c>
      <c r="G10" s="128">
        <v>635.86</v>
      </c>
      <c r="H10" s="128">
        <v>798.96</v>
      </c>
      <c r="I10" s="132">
        <v>556.84</v>
      </c>
      <c r="J10" s="117" t="str">
        <f t="shared" si="0"/>
        <v>Pre-65 Medicare EligibleConsumer Choice HSAFamily (pre-65 Medicare retiree + non-Medicare spouse + child[ren])</v>
      </c>
      <c r="K10" s="117" t="str">
        <f t="shared" si="1"/>
        <v>Pre-65 Medicare EligibleComprehensive CareFamily (pre-65 Medicare retiree + non-Medicare spouse + child[ren])</v>
      </c>
      <c r="L10" s="117" t="str">
        <f t="shared" si="2"/>
        <v>Pre-65 Medicare EligibleBlueChoice HMOFamily (pre-65 Medicare retiree + non-Medicare spouse + child[ren])</v>
      </c>
      <c r="M10" s="117" t="str">
        <f t="shared" si="3"/>
        <v>Pre-65 Medicare EligibleKaiser Permanente HMOFamily (pre-65 Medicare retiree + non-Medicare spouse + child[ren])</v>
      </c>
    </row>
    <row r="11" spans="1:13" x14ac:dyDescent="0.25">
      <c r="A11" s="124">
        <v>21</v>
      </c>
      <c r="B11" s="125">
        <v>0.69</v>
      </c>
      <c r="E11" s="156" t="s">
        <v>102</v>
      </c>
      <c r="F11" s="130">
        <v>277.76</v>
      </c>
      <c r="G11" s="130">
        <v>555.78</v>
      </c>
      <c r="H11" s="128">
        <v>738.8</v>
      </c>
      <c r="I11" s="131">
        <v>472.64</v>
      </c>
      <c r="J11" s="117" t="str">
        <f t="shared" si="0"/>
        <v>Pre-65 Medicare EligibleConsumer Choice HSAFamily (pre-65 Medicare retiree and Pre-65 Medicare spouse + child[ren])</v>
      </c>
      <c r="K11" s="117" t="str">
        <f t="shared" si="1"/>
        <v>Pre-65 Medicare EligibleComprehensive CareFamily (pre-65 Medicare retiree and Pre-65 Medicare spouse + child[ren])</v>
      </c>
      <c r="L11" s="117" t="str">
        <f t="shared" si="2"/>
        <v>Pre-65 Medicare EligibleBlueChoice HMOFamily (pre-65 Medicare retiree and Pre-65 Medicare spouse + child[ren])</v>
      </c>
      <c r="M11" s="117" t="str">
        <f t="shared" si="3"/>
        <v>Pre-65 Medicare EligibleKaiser Permanente HMOFamily (pre-65 Medicare retiree and Pre-65 Medicare spouse + child[ren])</v>
      </c>
    </row>
    <row r="12" spans="1:13" ht="15" thickBot="1" x14ac:dyDescent="0.3">
      <c r="A12" s="124">
        <v>20</v>
      </c>
      <c r="B12" s="125">
        <v>0.64</v>
      </c>
      <c r="E12" s="155" t="s">
        <v>103</v>
      </c>
      <c r="F12" s="130">
        <v>188.2</v>
      </c>
      <c r="G12" s="130">
        <v>374.94</v>
      </c>
      <c r="H12" s="128">
        <v>485.6</v>
      </c>
      <c r="I12" s="131">
        <v>323.04000000000002</v>
      </c>
      <c r="J12" s="117" t="str">
        <f t="shared" si="0"/>
        <v>Pre-65 Medicare EligibleConsumer Choice HSAPre-65 Medicare retiree or Pre-65 Medicare spouse + child[ren]</v>
      </c>
      <c r="K12" s="117" t="str">
        <f t="shared" si="1"/>
        <v>Pre-65 Medicare EligibleComprehensive CarePre-65 Medicare retiree or Pre-65 Medicare spouse + child[ren]</v>
      </c>
      <c r="L12" s="117" t="str">
        <f t="shared" si="2"/>
        <v>Pre-65 Medicare EligibleBlueChoice HMOPre-65 Medicare retiree or Pre-65 Medicare spouse + child[ren]</v>
      </c>
      <c r="M12" s="117" t="str">
        <f t="shared" si="3"/>
        <v>Pre-65 Medicare EligibleKaiser Permanente HMOPre-65 Medicare retiree or Pre-65 Medicare spouse + child[ren]</v>
      </c>
    </row>
    <row r="13" spans="1:13" x14ac:dyDescent="0.25">
      <c r="A13" s="124">
        <v>19</v>
      </c>
      <c r="B13" s="125">
        <v>0.6</v>
      </c>
      <c r="D13" s="133" t="s">
        <v>42</v>
      </c>
      <c r="E13" s="161" t="s">
        <v>21</v>
      </c>
      <c r="F13" s="134">
        <v>88.94</v>
      </c>
      <c r="G13" s="134">
        <v>206.68</v>
      </c>
      <c r="H13" s="134">
        <v>253.2</v>
      </c>
      <c r="I13" s="135">
        <v>188.8</v>
      </c>
      <c r="J13" s="117" t="str">
        <f>_xlfn.CONCAT($D$13,$F$2,$E13)</f>
        <v>Non Medicare EligibleConsumer Choice HSANon-Medicare retiree only</v>
      </c>
      <c r="K13" s="117" t="str">
        <f>_xlfn.CONCAT($D$13, $G$2,$E13)</f>
        <v>Non Medicare EligibleComprehensive CareNon-Medicare retiree only</v>
      </c>
      <c r="L13" s="117" t="str">
        <f>_xlfn.CONCAT($D$13, $H$2,$E13)</f>
        <v>Non Medicare EligibleBlueChoice HMONon-Medicare retiree only</v>
      </c>
      <c r="M13" s="117" t="str">
        <f>_xlfn.CONCAT($D$13, $I$2,$E13)</f>
        <v>Non Medicare EligibleKaiser Permanente HMONon-Medicare retiree only</v>
      </c>
    </row>
    <row r="14" spans="1:13" x14ac:dyDescent="0.25">
      <c r="A14" s="124">
        <v>18</v>
      </c>
      <c r="B14" s="125">
        <v>0.56000000000000005</v>
      </c>
      <c r="E14" s="162" t="s">
        <v>22</v>
      </c>
      <c r="F14" s="136">
        <v>131.4</v>
      </c>
      <c r="G14" s="136">
        <v>260.92</v>
      </c>
      <c r="H14" s="136">
        <v>313.36</v>
      </c>
      <c r="I14" s="137">
        <v>233.8</v>
      </c>
      <c r="J14" s="117" t="str">
        <f t="shared" ref="J14:J19" si="4">_xlfn.CONCAT($D$13,$F$2,$E14)</f>
        <v>Non Medicare EligibleConsumer Choice HSANon-Medicare spouse only</v>
      </c>
      <c r="K14" s="117" t="str">
        <f t="shared" ref="K14:K19" si="5">_xlfn.CONCAT($D$13, $G$2,$E14)</f>
        <v>Non Medicare EligibleComprehensive CareNon-Medicare spouse only</v>
      </c>
      <c r="L14" s="117" t="str">
        <f t="shared" ref="L14:L19" si="6">_xlfn.CONCAT($D$13, $H$2,$E14)</f>
        <v>Non Medicare EligibleBlueChoice HMONon-Medicare spouse only</v>
      </c>
      <c r="M14" s="117" t="str">
        <f t="shared" ref="M14:M19" si="7">_xlfn.CONCAT($D$13, $I$2,$E14)</f>
        <v>Non Medicare EligibleKaiser Permanente HMONon-Medicare spouse only</v>
      </c>
    </row>
    <row r="15" spans="1:13" x14ac:dyDescent="0.25">
      <c r="A15" s="124">
        <v>17</v>
      </c>
      <c r="B15" s="125">
        <v>0.51</v>
      </c>
      <c r="E15" s="162" t="s">
        <v>30</v>
      </c>
      <c r="F15" s="136">
        <v>99.88</v>
      </c>
      <c r="G15" s="136">
        <v>194.1</v>
      </c>
      <c r="H15" s="136">
        <v>232.4</v>
      </c>
      <c r="I15" s="137">
        <v>173.44</v>
      </c>
      <c r="J15" s="117" t="str">
        <f t="shared" si="4"/>
        <v>Non Medicare EligibleConsumer Choice HSAChild(ren) only</v>
      </c>
      <c r="K15" s="117" t="str">
        <f t="shared" si="5"/>
        <v>Non Medicare EligibleComprehensive CareChild(ren) only</v>
      </c>
      <c r="L15" s="117" t="str">
        <f t="shared" si="6"/>
        <v>Non Medicare EligibleBlueChoice HMOChild(ren) only</v>
      </c>
      <c r="M15" s="117" t="str">
        <f t="shared" si="7"/>
        <v>Non Medicare EligibleKaiser Permanente HMOChild(ren) only</v>
      </c>
    </row>
    <row r="16" spans="1:13" x14ac:dyDescent="0.25">
      <c r="A16" s="124">
        <v>16</v>
      </c>
      <c r="B16" s="125">
        <v>0.47</v>
      </c>
      <c r="E16" s="162" t="s">
        <v>23</v>
      </c>
      <c r="F16" s="136">
        <v>188.82</v>
      </c>
      <c r="G16" s="136">
        <v>400.78</v>
      </c>
      <c r="H16" s="136">
        <v>485.6</v>
      </c>
      <c r="I16" s="137">
        <v>362.24</v>
      </c>
      <c r="J16" s="117" t="str">
        <f t="shared" si="4"/>
        <v>Non Medicare EligibleConsumer Choice HSANon-Medicare retiree + child(ren)</v>
      </c>
      <c r="K16" s="117" t="str">
        <f t="shared" si="5"/>
        <v>Non Medicare EligibleComprehensive CareNon-Medicare retiree + child(ren)</v>
      </c>
      <c r="L16" s="117" t="str">
        <f t="shared" si="6"/>
        <v>Non Medicare EligibleBlueChoice HMONon-Medicare retiree + child(ren)</v>
      </c>
      <c r="M16" s="117" t="str">
        <f t="shared" si="7"/>
        <v>Non Medicare EligibleKaiser Permanente HMONon-Medicare retiree + child(ren)</v>
      </c>
    </row>
    <row r="17" spans="1:13" x14ac:dyDescent="0.25">
      <c r="A17" s="124">
        <v>15</v>
      </c>
      <c r="B17" s="125">
        <v>0.43</v>
      </c>
      <c r="E17" s="162" t="s">
        <v>24</v>
      </c>
      <c r="F17" s="136">
        <v>231.28</v>
      </c>
      <c r="G17" s="136">
        <v>455.02</v>
      </c>
      <c r="H17" s="136">
        <v>545.76</v>
      </c>
      <c r="I17" s="137">
        <v>407.24</v>
      </c>
      <c r="J17" s="117" t="str">
        <f t="shared" si="4"/>
        <v>Non Medicare EligibleConsumer Choice HSANon-Medicare spouse + child(ren)</v>
      </c>
      <c r="K17" s="117" t="str">
        <f t="shared" si="5"/>
        <v>Non Medicare EligibleComprehensive CareNon-Medicare spouse + child(ren)</v>
      </c>
      <c r="L17" s="117" t="str">
        <f t="shared" si="6"/>
        <v>Non Medicare EligibleBlueChoice HMONon-Medicare spouse + child(ren)</v>
      </c>
      <c r="M17" s="117" t="str">
        <f t="shared" si="7"/>
        <v>Non Medicare EligibleKaiser Permanente HMONon-Medicare spouse + child(ren)</v>
      </c>
    </row>
    <row r="18" spans="1:13" x14ac:dyDescent="0.25">
      <c r="A18" s="124">
        <v>14</v>
      </c>
      <c r="B18" s="125">
        <v>0.39</v>
      </c>
      <c r="E18" s="162" t="s">
        <v>25</v>
      </c>
      <c r="F18" s="136">
        <v>220.34</v>
      </c>
      <c r="G18" s="136">
        <v>467.6</v>
      </c>
      <c r="H18" s="136">
        <v>566.55999999999995</v>
      </c>
      <c r="I18" s="137">
        <v>422.6</v>
      </c>
      <c r="J18" s="117" t="str">
        <f t="shared" si="4"/>
        <v>Non Medicare EligibleConsumer Choice HSANon-Medicare retiree + non-Medicare spouse</v>
      </c>
      <c r="K18" s="117" t="str">
        <f t="shared" si="5"/>
        <v>Non Medicare EligibleComprehensive CareNon-Medicare retiree + non-Medicare spouse</v>
      </c>
      <c r="L18" s="117" t="str">
        <f t="shared" si="6"/>
        <v>Non Medicare EligibleBlueChoice HMONon-Medicare retiree + non-Medicare spouse</v>
      </c>
      <c r="M18" s="117" t="str">
        <f t="shared" si="7"/>
        <v>Non Medicare EligibleKaiser Permanente HMONon-Medicare retiree + non-Medicare spouse</v>
      </c>
    </row>
    <row r="19" spans="1:13" x14ac:dyDescent="0.25">
      <c r="A19" s="124">
        <v>13</v>
      </c>
      <c r="B19" s="125">
        <v>0.34</v>
      </c>
      <c r="E19" s="162" t="s">
        <v>50</v>
      </c>
      <c r="F19" s="136">
        <v>314.76</v>
      </c>
      <c r="G19" s="136">
        <v>668</v>
      </c>
      <c r="H19" s="136">
        <v>809.38</v>
      </c>
      <c r="I19" s="136">
        <v>603.72</v>
      </c>
      <c r="J19" s="117" t="str">
        <f t="shared" si="4"/>
        <v>Non Medicare EligibleConsumer Choice HSAFamily (non-Medicare retiree + non-Medicare spouse and child(ren)</v>
      </c>
      <c r="K19" s="117" t="str">
        <f t="shared" si="5"/>
        <v>Non Medicare EligibleComprehensive CareFamily (non-Medicare retiree + non-Medicare spouse and child(ren)</v>
      </c>
      <c r="L19" s="117" t="str">
        <f t="shared" si="6"/>
        <v>Non Medicare EligibleBlueChoice HMOFamily (non-Medicare retiree + non-Medicare spouse and child(ren)</v>
      </c>
      <c r="M19" s="117" t="str">
        <f t="shared" si="7"/>
        <v>Non Medicare EligibleKaiser Permanente HMOFamily (non-Medicare retiree + non-Medicare spouse and child(ren)</v>
      </c>
    </row>
    <row r="20" spans="1:13" x14ac:dyDescent="0.25">
      <c r="A20" s="124">
        <v>12</v>
      </c>
      <c r="B20" s="125">
        <v>0.3</v>
      </c>
      <c r="E20" s="162"/>
      <c r="F20" s="136"/>
      <c r="G20" s="136"/>
      <c r="H20" s="136"/>
      <c r="I20" s="137"/>
    </row>
    <row r="21" spans="1:13" ht="15" thickBot="1" x14ac:dyDescent="0.3">
      <c r="A21" s="124">
        <v>11</v>
      </c>
      <c r="B21" s="125">
        <v>0.26</v>
      </c>
      <c r="E21" s="163"/>
      <c r="F21" s="136"/>
      <c r="G21" s="136"/>
      <c r="H21" s="136"/>
      <c r="I21" s="137"/>
    </row>
    <row r="22" spans="1:13" x14ac:dyDescent="0.25">
      <c r="A22" s="124">
        <v>10</v>
      </c>
      <c r="B22" s="125">
        <v>0.21</v>
      </c>
      <c r="E22" s="164"/>
    </row>
    <row r="23" spans="1:13" x14ac:dyDescent="0.25">
      <c r="A23" s="138" t="s">
        <v>97</v>
      </c>
      <c r="B23" s="139">
        <v>0</v>
      </c>
      <c r="E23" s="164"/>
    </row>
    <row r="24" spans="1:13" x14ac:dyDescent="0.25">
      <c r="E24" s="164"/>
    </row>
    <row r="25" spans="1:13" x14ac:dyDescent="0.25">
      <c r="A25" s="140" t="s">
        <v>61</v>
      </c>
      <c r="B25" s="141">
        <v>2640</v>
      </c>
      <c r="E25" s="165"/>
      <c r="F25" s="179" t="s">
        <v>60</v>
      </c>
      <c r="G25" s="180"/>
      <c r="H25" s="180"/>
      <c r="I25" s="180"/>
    </row>
    <row r="26" spans="1:13" ht="15" thickBot="1" x14ac:dyDescent="0.3">
      <c r="E26" s="166"/>
      <c r="F26" s="142" t="s">
        <v>17</v>
      </c>
      <c r="G26" s="142" t="s">
        <v>18</v>
      </c>
      <c r="H26" s="142" t="s">
        <v>19</v>
      </c>
      <c r="I26" s="143" t="s">
        <v>20</v>
      </c>
    </row>
    <row r="27" spans="1:13" x14ac:dyDescent="0.25">
      <c r="E27" s="160" t="str">
        <f>E3</f>
        <v>Pre-65 Medicare retiree or Pre-65 Medicare spouse or Medicare child only +26 years old</v>
      </c>
      <c r="F27" s="144">
        <v>568.04</v>
      </c>
      <c r="G27" s="144">
        <v>596.96</v>
      </c>
      <c r="H27" s="145">
        <v>576.36</v>
      </c>
      <c r="I27" s="146">
        <v>503.2</v>
      </c>
      <c r="J27" s="117" t="str">
        <f t="shared" ref="J27:J36" si="8">_xlfn.CONCAT("After",$D$28, $F$26,$E27)</f>
        <v>AfterPre-65 Medicare EligibleConsumer Choice HSAPre-65 Medicare retiree or Pre-65 Medicare spouse or Medicare child only +26 years old</v>
      </c>
      <c r="K27" s="117" t="str">
        <f>_xlfn.CONCAT("After",$D$28, $G$26,$E27)</f>
        <v>AfterPre-65 Medicare EligibleComprehensive CarePre-65 Medicare retiree or Pre-65 Medicare spouse or Medicare child only +26 years old</v>
      </c>
      <c r="L27" s="117" t="str">
        <f>_xlfn.CONCAT("After",$D$28, $H$26,$E27)</f>
        <v>AfterPre-65 Medicare EligibleBlueChoice HMOPre-65 Medicare retiree or Pre-65 Medicare spouse or Medicare child only +26 years old</v>
      </c>
      <c r="M27" s="117" t="str">
        <f>_xlfn.CONCAT("After",$D$28, $I$26,$E27)</f>
        <v>AfterPre-65 Medicare EligibleKaiser Permanente HMOPre-65 Medicare retiree or Pre-65 Medicare spouse or Medicare child only +26 years old</v>
      </c>
    </row>
    <row r="28" spans="1:13" x14ac:dyDescent="0.25">
      <c r="A28" s="147" t="s">
        <v>62</v>
      </c>
      <c r="D28" s="133" t="s">
        <v>41</v>
      </c>
      <c r="E28" s="157" t="str">
        <f t="shared" ref="E28:E36" si="9">E4</f>
        <v>Pre-65 Medicare retiree or Pre-65 Medicare spouse + child(ren)</v>
      </c>
      <c r="F28" s="148">
        <v>993.74</v>
      </c>
      <c r="G28" s="148">
        <v>1025.0999999999999</v>
      </c>
      <c r="H28" s="149">
        <v>1007.62</v>
      </c>
      <c r="I28" s="150">
        <v>852</v>
      </c>
      <c r="J28" s="117" t="str">
        <f t="shared" si="8"/>
        <v>AfterPre-65 Medicare EligibleConsumer Choice HSAPre-65 Medicare retiree or Pre-65 Medicare spouse + child(ren)</v>
      </c>
      <c r="K28" s="117" t="str">
        <f t="shared" ref="K28:K36" si="10">_xlfn.CONCAT("After",$D$28, $G$26,$E28)</f>
        <v>AfterPre-65 Medicare EligibleComprehensive CarePre-65 Medicare retiree or Pre-65 Medicare spouse + child(ren)</v>
      </c>
      <c r="L28" s="117" t="str">
        <f t="shared" ref="L28:L36" si="11">_xlfn.CONCAT("After",$D$28, $H$26,$E28)</f>
        <v>AfterPre-65 Medicare EligibleBlueChoice HMOPre-65 Medicare retiree or Pre-65 Medicare spouse + child(ren)</v>
      </c>
      <c r="M28" s="117" t="str">
        <f t="shared" ref="M28:M36" si="12">_xlfn.CONCAT("After",$D$28, $I$26,$E28)</f>
        <v>AfterPre-65 Medicare EligibleKaiser Permanente HMOPre-65 Medicare retiree or Pre-65 Medicare spouse + child(ren)</v>
      </c>
    </row>
    <row r="29" spans="1:13" x14ac:dyDescent="0.25">
      <c r="A29" s="117" t="s">
        <v>63</v>
      </c>
      <c r="E29" s="157" t="str">
        <f t="shared" si="9"/>
        <v>Non-Medicare retiree + Pre-65 Medicare spouse</v>
      </c>
      <c r="F29" s="148">
        <v>1201.78</v>
      </c>
      <c r="G29" s="148">
        <v>1245.8599999999999</v>
      </c>
      <c r="H29" s="148">
        <v>1235.68</v>
      </c>
      <c r="I29" s="150">
        <v>1032.48</v>
      </c>
      <c r="J29" s="117" t="str">
        <f t="shared" si="8"/>
        <v>AfterPre-65 Medicare EligibleConsumer Choice HSANon-Medicare retiree + Pre-65 Medicare spouse</v>
      </c>
      <c r="K29" s="117" t="str">
        <f t="shared" si="10"/>
        <v>AfterPre-65 Medicare EligibleComprehensive CareNon-Medicare retiree + Pre-65 Medicare spouse</v>
      </c>
      <c r="L29" s="117" t="str">
        <f t="shared" si="11"/>
        <v>AfterPre-65 Medicare EligibleBlueChoice HMONon-Medicare retiree + Pre-65 Medicare spouse</v>
      </c>
      <c r="M29" s="117" t="str">
        <f t="shared" si="12"/>
        <v>AfterPre-65 Medicare EligibleKaiser Permanente HMONon-Medicare retiree + Pre-65 Medicare spouse</v>
      </c>
    </row>
    <row r="30" spans="1:13" ht="12.75" customHeight="1" x14ac:dyDescent="0.25">
      <c r="A30" s="117" t="s">
        <v>64</v>
      </c>
      <c r="E30" s="157" t="str">
        <f t="shared" si="9"/>
        <v>Pre-65 Medicare retiree + Pre-65 Medicare spouse</v>
      </c>
      <c r="F30" s="148">
        <v>1201.78</v>
      </c>
      <c r="G30" s="148">
        <v>1271.7</v>
      </c>
      <c r="H30" s="148">
        <v>1235.68</v>
      </c>
      <c r="I30" s="150">
        <v>1071.68</v>
      </c>
      <c r="J30" s="117" t="str">
        <f t="shared" si="8"/>
        <v>AfterPre-65 Medicare EligibleConsumer Choice HSAPre-65 Medicare retiree + Pre-65 Medicare spouse</v>
      </c>
      <c r="K30" s="117" t="str">
        <f t="shared" si="10"/>
        <v>AfterPre-65 Medicare EligibleComprehensive CarePre-65 Medicare retiree + Pre-65 Medicare spouse</v>
      </c>
      <c r="L30" s="117" t="str">
        <f t="shared" si="11"/>
        <v>AfterPre-65 Medicare EligibleBlueChoice HMOPre-65 Medicare retiree + Pre-65 Medicare spouse</v>
      </c>
      <c r="M30" s="117" t="str">
        <f t="shared" si="12"/>
        <v>AfterPre-65 Medicare EligibleKaiser Permanente HMOPre-65 Medicare retiree + Pre-65 Medicare spouse</v>
      </c>
    </row>
    <row r="31" spans="1:13" x14ac:dyDescent="0.25">
      <c r="A31" s="117" t="s">
        <v>65</v>
      </c>
      <c r="E31" s="157" t="str">
        <f t="shared" si="9"/>
        <v>Family (non-Medicare retiree + Pre-65 Medicare spouse + child[ren])</v>
      </c>
      <c r="F31" s="148">
        <v>1693.18</v>
      </c>
      <c r="G31" s="148">
        <v>1751.78</v>
      </c>
      <c r="H31" s="148">
        <v>1749.88</v>
      </c>
      <c r="I31" s="150">
        <v>1446.56</v>
      </c>
      <c r="J31" s="117" t="str">
        <f t="shared" si="8"/>
        <v>AfterPre-65 Medicare EligibleConsumer Choice HSAFamily (non-Medicare retiree + Pre-65 Medicare spouse + child[ren])</v>
      </c>
      <c r="K31" s="117" t="str">
        <f t="shared" si="10"/>
        <v>AfterPre-65 Medicare EligibleComprehensive CareFamily (non-Medicare retiree + Pre-65 Medicare spouse + child[ren])</v>
      </c>
      <c r="L31" s="117" t="str">
        <f t="shared" si="11"/>
        <v>AfterPre-65 Medicare EligibleBlueChoice HMOFamily (non-Medicare retiree + Pre-65 Medicare spouse + child[ren])</v>
      </c>
      <c r="M31" s="117" t="str">
        <f t="shared" si="12"/>
        <v>AfterPre-65 Medicare EligibleKaiser Permanente HMOFamily (non-Medicare retiree + Pre-65 Medicare spouse + child[ren])</v>
      </c>
    </row>
    <row r="32" spans="1:13" x14ac:dyDescent="0.25">
      <c r="A32" s="117" t="s">
        <v>98</v>
      </c>
      <c r="E32" s="157" t="str">
        <f t="shared" si="9"/>
        <v>Pre-65 Medicare retiree + non-Medicare spouse</v>
      </c>
      <c r="F32" s="148">
        <v>1159.32</v>
      </c>
      <c r="G32" s="148">
        <v>1191.6199999999999</v>
      </c>
      <c r="H32" s="148">
        <v>1175.52</v>
      </c>
      <c r="I32" s="150">
        <v>987.48</v>
      </c>
      <c r="J32" s="117" t="str">
        <f t="shared" si="8"/>
        <v>AfterPre-65 Medicare EligibleConsumer Choice HSAPre-65 Medicare retiree + non-Medicare spouse</v>
      </c>
      <c r="K32" s="117" t="str">
        <f t="shared" si="10"/>
        <v>AfterPre-65 Medicare EligibleComprehensive CarePre-65 Medicare retiree + non-Medicare spouse</v>
      </c>
      <c r="L32" s="117" t="str">
        <f t="shared" si="11"/>
        <v>AfterPre-65 Medicare EligibleBlueChoice HMOPre-65 Medicare retiree + non-Medicare spouse</v>
      </c>
      <c r="M32" s="117" t="str">
        <f t="shared" si="12"/>
        <v>AfterPre-65 Medicare EligibleKaiser Permanente HMOPre-65 Medicare retiree + non-Medicare spouse</v>
      </c>
    </row>
    <row r="33" spans="1:13" x14ac:dyDescent="0.25">
      <c r="A33" s="117" t="s">
        <v>66</v>
      </c>
      <c r="E33" s="157" t="str">
        <f t="shared" si="9"/>
        <v>Family (non-Medicare retiree + non-Medicare spouse + child[ren])</v>
      </c>
      <c r="F33" s="148">
        <v>1650.72</v>
      </c>
      <c r="G33" s="148">
        <v>1697.54</v>
      </c>
      <c r="H33" s="148">
        <v>1689.72</v>
      </c>
      <c r="I33" s="150">
        <v>1401.56</v>
      </c>
      <c r="J33" s="117" t="str">
        <f t="shared" si="8"/>
        <v>AfterPre-65 Medicare EligibleConsumer Choice HSAFamily (non-Medicare retiree + non-Medicare spouse + child[ren])</v>
      </c>
      <c r="K33" s="117" t="str">
        <f t="shared" si="10"/>
        <v>AfterPre-65 Medicare EligibleComprehensive CareFamily (non-Medicare retiree + non-Medicare spouse + child[ren])</v>
      </c>
      <c r="L33" s="117" t="str">
        <f t="shared" si="11"/>
        <v>AfterPre-65 Medicare EligibleBlueChoice HMOFamily (non-Medicare retiree + non-Medicare spouse + child[ren])</v>
      </c>
      <c r="M33" s="117" t="str">
        <f t="shared" si="12"/>
        <v>AfterPre-65 Medicare EligibleKaiser Permanente HMOFamily (non-Medicare retiree + non-Medicare spouse + child[ren])</v>
      </c>
    </row>
    <row r="34" spans="1:13" x14ac:dyDescent="0.25">
      <c r="A34" s="117" t="s">
        <v>99</v>
      </c>
      <c r="E34" s="157" t="str">
        <f t="shared" si="9"/>
        <v>Family (pre-65 Medicare retiree + non-Medicare spouse + child[ren])</v>
      </c>
      <c r="F34" s="148">
        <v>1650.72</v>
      </c>
      <c r="G34" s="148">
        <v>1697.54</v>
      </c>
      <c r="H34" s="148">
        <v>1689.72</v>
      </c>
      <c r="I34" s="150">
        <v>1401.56</v>
      </c>
      <c r="J34" s="117" t="str">
        <f t="shared" si="8"/>
        <v>AfterPre-65 Medicare EligibleConsumer Choice HSAFamily (pre-65 Medicare retiree + non-Medicare spouse + child[ren])</v>
      </c>
      <c r="K34" s="117" t="str">
        <f t="shared" si="10"/>
        <v>AfterPre-65 Medicare EligibleComprehensive CareFamily (pre-65 Medicare retiree + non-Medicare spouse + child[ren])</v>
      </c>
      <c r="L34" s="117" t="str">
        <f t="shared" si="11"/>
        <v>AfterPre-65 Medicare EligibleBlueChoice HMOFamily (pre-65 Medicare retiree + non-Medicare spouse + child[ren])</v>
      </c>
      <c r="M34" s="117" t="str">
        <f t="shared" si="12"/>
        <v>AfterPre-65 Medicare EligibleKaiser Permanente HMOFamily (pre-65 Medicare retiree + non-Medicare spouse + child[ren])</v>
      </c>
    </row>
    <row r="35" spans="1:13" x14ac:dyDescent="0.25">
      <c r="A35" s="117" t="s">
        <v>67</v>
      </c>
      <c r="E35" s="158" t="str">
        <f t="shared" si="9"/>
        <v>Family (pre-65 Medicare retiree and Pre-65 Medicare spouse + child[ren])</v>
      </c>
      <c r="F35" s="148">
        <v>1693.18</v>
      </c>
      <c r="G35" s="148">
        <v>1777.62</v>
      </c>
      <c r="H35" s="148">
        <v>1749.88</v>
      </c>
      <c r="I35" s="150">
        <v>1485.56</v>
      </c>
      <c r="J35" s="117" t="str">
        <f t="shared" si="8"/>
        <v>AfterPre-65 Medicare EligibleConsumer Choice HSAFamily (pre-65 Medicare retiree and Pre-65 Medicare spouse + child[ren])</v>
      </c>
      <c r="K35" s="117" t="str">
        <f t="shared" si="10"/>
        <v>AfterPre-65 Medicare EligibleComprehensive CareFamily (pre-65 Medicare retiree and Pre-65 Medicare spouse + child[ren])</v>
      </c>
      <c r="L35" s="117" t="str">
        <f t="shared" si="11"/>
        <v>AfterPre-65 Medicare EligibleBlueChoice HMOFamily (pre-65 Medicare retiree and Pre-65 Medicare spouse + child[ren])</v>
      </c>
      <c r="M35" s="117" t="str">
        <f t="shared" si="12"/>
        <v>AfterPre-65 Medicare EligibleKaiser Permanente HMOFamily (pre-65 Medicare retiree and Pre-65 Medicare spouse + child[ren])</v>
      </c>
    </row>
    <row r="36" spans="1:13" ht="15" thickBot="1" x14ac:dyDescent="0.3">
      <c r="E36" s="159" t="str">
        <f t="shared" si="9"/>
        <v>Pre-65 Medicare retiree or Pre-65 Medicare spouse + child[ren]</v>
      </c>
      <c r="F36" s="148">
        <v>993.74</v>
      </c>
      <c r="G36" s="148">
        <v>1025.0999999999999</v>
      </c>
      <c r="H36" s="149">
        <v>1007.62</v>
      </c>
      <c r="I36" s="150">
        <v>852</v>
      </c>
      <c r="J36" s="117" t="str">
        <f t="shared" si="8"/>
        <v>AfterPre-65 Medicare EligibleConsumer Choice HSAPre-65 Medicare retiree or Pre-65 Medicare spouse + child[ren]</v>
      </c>
      <c r="K36" s="117" t="str">
        <f t="shared" si="10"/>
        <v>AfterPre-65 Medicare EligibleComprehensive CarePre-65 Medicare retiree or Pre-65 Medicare spouse + child[ren]</v>
      </c>
      <c r="L36" s="117" t="str">
        <f t="shared" si="11"/>
        <v>AfterPre-65 Medicare EligibleBlueChoice HMOPre-65 Medicare retiree or Pre-65 Medicare spouse + child[ren]</v>
      </c>
      <c r="M36" s="117" t="str">
        <f t="shared" si="12"/>
        <v>AfterPre-65 Medicare EligibleKaiser Permanente HMOPre-65 Medicare retiree or Pre-65 Medicare spouse + child[ren]</v>
      </c>
    </row>
    <row r="37" spans="1:13" x14ac:dyDescent="0.25">
      <c r="E37" s="161" t="str">
        <f>E13</f>
        <v>Non-Medicare retiree only</v>
      </c>
      <c r="F37" s="144">
        <v>568.04</v>
      </c>
      <c r="G37" s="144">
        <v>571.12</v>
      </c>
      <c r="H37" s="144">
        <v>576.36</v>
      </c>
      <c r="I37" s="146">
        <v>464</v>
      </c>
      <c r="J37" s="151" t="str">
        <f>_xlfn.CONCAT("After",$D$13, $F$2,E37)</f>
        <v>AfterNon Medicare EligibleConsumer Choice HSANon-Medicare retiree only</v>
      </c>
      <c r="K37" s="151" t="str">
        <f>_xlfn.CONCAT("After",$D$13, $G$2,$E37)</f>
        <v>AfterNon Medicare EligibleComprehensive CareNon-Medicare retiree only</v>
      </c>
      <c r="L37" s="151" t="str">
        <f>_xlfn.CONCAT("After",$D$13, $H$2,$E37)</f>
        <v>AfterNon Medicare EligibleBlueChoice HMONon-Medicare retiree only</v>
      </c>
      <c r="M37" s="151" t="str">
        <f>_xlfn.CONCAT("After",$D$13, $I$2,$E37)</f>
        <v>AfterNon Medicare EligibleKaiser Permanente HMONon-Medicare retiree only</v>
      </c>
    </row>
    <row r="38" spans="1:13" x14ac:dyDescent="0.25">
      <c r="D38" s="133" t="s">
        <v>42</v>
      </c>
      <c r="E38" s="162" t="str">
        <f t="shared" ref="E38:E43" si="13">E14</f>
        <v>Non-Medicare spouse only</v>
      </c>
      <c r="F38" s="148">
        <v>591.28</v>
      </c>
      <c r="G38" s="148">
        <v>594.66</v>
      </c>
      <c r="H38" s="148">
        <v>599.16</v>
      </c>
      <c r="I38" s="150">
        <v>419</v>
      </c>
      <c r="J38" s="151" t="str">
        <f t="shared" ref="J38:J43" si="14">_xlfn.CONCAT("After",$D$13, $F$2,E38)</f>
        <v>AfterNon Medicare EligibleConsumer Choice HSANon-Medicare spouse only</v>
      </c>
      <c r="K38" s="151" t="str">
        <f t="shared" ref="K38:K43" si="15">_xlfn.CONCAT("After",$D$13, $G$2,$E38)</f>
        <v>AfterNon Medicare EligibleComprehensive CareNon-Medicare spouse only</v>
      </c>
      <c r="L38" s="151" t="str">
        <f t="shared" ref="L38:L43" si="16">_xlfn.CONCAT("After",$D$13, $H$2,$E38)</f>
        <v>AfterNon Medicare EligibleBlueChoice HMONon-Medicare spouse only</v>
      </c>
      <c r="M38" s="151" t="str">
        <f t="shared" ref="M38:M43" si="17">_xlfn.CONCAT("After",$D$13, $I$2,$E38)</f>
        <v>AfterNon Medicare EligibleKaiser Permanente HMONon-Medicare spouse only</v>
      </c>
    </row>
    <row r="39" spans="1:13" x14ac:dyDescent="0.25">
      <c r="E39" s="162" t="str">
        <f t="shared" si="13"/>
        <v>Child(ren) only</v>
      </c>
      <c r="F39" s="148">
        <v>425.7</v>
      </c>
      <c r="G39" s="148">
        <v>428.14</v>
      </c>
      <c r="H39" s="148">
        <v>431.26</v>
      </c>
      <c r="I39" s="150">
        <v>348.8</v>
      </c>
      <c r="J39" s="151" t="str">
        <f t="shared" si="14"/>
        <v>AfterNon Medicare EligibleConsumer Choice HSAChild(ren) only</v>
      </c>
      <c r="K39" s="151" t="str">
        <f t="shared" si="15"/>
        <v>AfterNon Medicare EligibleComprehensive CareChild(ren) only</v>
      </c>
      <c r="L39" s="151" t="str">
        <f t="shared" si="16"/>
        <v>AfterNon Medicare EligibleBlueChoice HMOChild(ren) only</v>
      </c>
      <c r="M39" s="151" t="str">
        <f t="shared" si="17"/>
        <v>AfterNon Medicare EligibleKaiser Permanente HMOChild(ren) only</v>
      </c>
    </row>
    <row r="40" spans="1:13" x14ac:dyDescent="0.25">
      <c r="E40" s="162" t="str">
        <f t="shared" si="13"/>
        <v>Non-Medicare retiree + child(ren)</v>
      </c>
      <c r="F40" s="148">
        <v>993.74</v>
      </c>
      <c r="G40" s="148">
        <v>999.26</v>
      </c>
      <c r="H40" s="148">
        <v>1007.62</v>
      </c>
      <c r="I40" s="150">
        <v>812.8</v>
      </c>
      <c r="J40" s="151" t="str">
        <f t="shared" si="14"/>
        <v>AfterNon Medicare EligibleConsumer Choice HSANon-Medicare retiree + child(ren)</v>
      </c>
      <c r="K40" s="151" t="str">
        <f t="shared" si="15"/>
        <v>AfterNon Medicare EligibleComprehensive CareNon-Medicare retiree + child(ren)</v>
      </c>
      <c r="L40" s="151" t="str">
        <f t="shared" si="16"/>
        <v>AfterNon Medicare EligibleBlueChoice HMONon-Medicare retiree + child(ren)</v>
      </c>
      <c r="M40" s="151" t="str">
        <f t="shared" si="17"/>
        <v>AfterNon Medicare EligibleKaiser Permanente HMONon-Medicare retiree + child(ren)</v>
      </c>
    </row>
    <row r="41" spans="1:13" x14ac:dyDescent="0.25">
      <c r="E41" s="162" t="str">
        <f t="shared" si="13"/>
        <v>Non-Medicare spouse + child(ren)</v>
      </c>
      <c r="F41" s="148">
        <v>1016.98</v>
      </c>
      <c r="G41" s="148">
        <v>1022.8</v>
      </c>
      <c r="H41" s="148">
        <v>1030.42</v>
      </c>
      <c r="I41" s="150">
        <v>767.8</v>
      </c>
      <c r="J41" s="151" t="str">
        <f t="shared" si="14"/>
        <v>AfterNon Medicare EligibleConsumer Choice HSANon-Medicare spouse + child(ren)</v>
      </c>
      <c r="K41" s="151" t="str">
        <f t="shared" si="15"/>
        <v>AfterNon Medicare EligibleComprehensive CareNon-Medicare spouse + child(ren)</v>
      </c>
      <c r="L41" s="151" t="str">
        <f t="shared" si="16"/>
        <v>AfterNon Medicare EligibleBlueChoice HMONon-Medicare spouse + child(ren)</v>
      </c>
      <c r="M41" s="151" t="str">
        <f t="shared" si="17"/>
        <v>AfterNon Medicare EligibleKaiser Permanente HMONon-Medicare spouse + child(ren)</v>
      </c>
    </row>
    <row r="42" spans="1:13" x14ac:dyDescent="0.25">
      <c r="E42" s="162" t="str">
        <f t="shared" si="13"/>
        <v>Non-Medicare retiree + non-Medicare spouse</v>
      </c>
      <c r="F42" s="148">
        <v>1159.32</v>
      </c>
      <c r="G42" s="148">
        <v>1165.78</v>
      </c>
      <c r="H42" s="148">
        <v>1175.52</v>
      </c>
      <c r="I42" s="150">
        <v>948.28</v>
      </c>
      <c r="J42" s="151" t="str">
        <f t="shared" si="14"/>
        <v>AfterNon Medicare EligibleConsumer Choice HSANon-Medicare retiree + non-Medicare spouse</v>
      </c>
      <c r="K42" s="151" t="str">
        <f t="shared" si="15"/>
        <v>AfterNon Medicare EligibleComprehensive CareNon-Medicare retiree + non-Medicare spouse</v>
      </c>
      <c r="L42" s="151" t="str">
        <f t="shared" si="16"/>
        <v>AfterNon Medicare EligibleBlueChoice HMONon-Medicare retiree + non-Medicare spouse</v>
      </c>
      <c r="M42" s="151" t="str">
        <f t="shared" si="17"/>
        <v>AfterNon Medicare EligibleKaiser Permanente HMONon-Medicare retiree + non-Medicare spouse</v>
      </c>
    </row>
    <row r="43" spans="1:13" x14ac:dyDescent="0.25">
      <c r="E43" s="162" t="str">
        <f t="shared" si="13"/>
        <v>Family (non-Medicare retiree + non-Medicare spouse and child(ren)</v>
      </c>
      <c r="F43" s="148">
        <v>1656.18</v>
      </c>
      <c r="G43" s="148">
        <v>1665.4</v>
      </c>
      <c r="H43" s="148">
        <v>1679.3</v>
      </c>
      <c r="I43" s="150">
        <v>1354.68</v>
      </c>
      <c r="J43" s="151" t="str">
        <f t="shared" si="14"/>
        <v>AfterNon Medicare EligibleConsumer Choice HSAFamily (non-Medicare retiree + non-Medicare spouse and child(ren)</v>
      </c>
      <c r="K43" s="151" t="str">
        <f t="shared" si="15"/>
        <v>AfterNon Medicare EligibleComprehensive CareFamily (non-Medicare retiree + non-Medicare spouse and child(ren)</v>
      </c>
      <c r="L43" s="151" t="str">
        <f t="shared" si="16"/>
        <v>AfterNon Medicare EligibleBlueChoice HMOFamily (non-Medicare retiree + non-Medicare spouse and child(ren)</v>
      </c>
      <c r="M43" s="151" t="str">
        <f t="shared" si="17"/>
        <v>AfterNon Medicare EligibleKaiser Permanente HMOFamily (non-Medicare retiree + non-Medicare spouse and child(ren)</v>
      </c>
    </row>
    <row r="44" spans="1:13" x14ac:dyDescent="0.25">
      <c r="E44" s="162"/>
      <c r="F44" s="148"/>
      <c r="G44" s="148"/>
      <c r="H44" s="148"/>
      <c r="I44" s="150"/>
      <c r="J44" s="151"/>
      <c r="K44" s="151"/>
      <c r="L44" s="151"/>
      <c r="M44" s="151"/>
    </row>
    <row r="45" spans="1:13" ht="15" thickBot="1" x14ac:dyDescent="0.3">
      <c r="E45" s="163"/>
      <c r="F45" s="148"/>
      <c r="G45" s="148"/>
      <c r="H45" s="148"/>
      <c r="I45" s="150"/>
      <c r="J45" s="151"/>
      <c r="K45" s="151"/>
      <c r="L45" s="151"/>
      <c r="M45" s="151"/>
    </row>
    <row r="46" spans="1:13" x14ac:dyDescent="0.25">
      <c r="E46" s="164"/>
    </row>
    <row r="47" spans="1:13" x14ac:dyDescent="0.25">
      <c r="E47" s="164"/>
    </row>
    <row r="48" spans="1:13" x14ac:dyDescent="0.25">
      <c r="E48" s="164"/>
    </row>
    <row r="49" spans="5:5" x14ac:dyDescent="0.25">
      <c r="E49" s="164"/>
    </row>
    <row r="50" spans="5:5" x14ac:dyDescent="0.25">
      <c r="E50" s="164"/>
    </row>
    <row r="51" spans="5:5" x14ac:dyDescent="0.25">
      <c r="E51" s="164"/>
    </row>
    <row r="52" spans="5:5" x14ac:dyDescent="0.25">
      <c r="E52" s="164"/>
    </row>
    <row r="53" spans="5:5" x14ac:dyDescent="0.25">
      <c r="E53" s="164"/>
    </row>
    <row r="54" spans="5:5" x14ac:dyDescent="0.25">
      <c r="E54" s="164"/>
    </row>
    <row r="55" spans="5:5" x14ac:dyDescent="0.25">
      <c r="E55" s="164"/>
    </row>
    <row r="56" spans="5:5" x14ac:dyDescent="0.25">
      <c r="E56" s="164"/>
    </row>
    <row r="57" spans="5:5" x14ac:dyDescent="0.25">
      <c r="E57" s="164"/>
    </row>
    <row r="58" spans="5:5" x14ac:dyDescent="0.25">
      <c r="E58" s="164"/>
    </row>
    <row r="59" spans="5:5" x14ac:dyDescent="0.25">
      <c r="E59" s="164"/>
    </row>
    <row r="60" spans="5:5" x14ac:dyDescent="0.25">
      <c r="E60" s="164"/>
    </row>
    <row r="61" spans="5:5" x14ac:dyDescent="0.25">
      <c r="E61" s="164"/>
    </row>
    <row r="62" spans="5:5" x14ac:dyDescent="0.25">
      <c r="E62" s="164"/>
    </row>
    <row r="63" spans="5:5" x14ac:dyDescent="0.25">
      <c r="E63" s="164"/>
    </row>
    <row r="64" spans="5:5" x14ac:dyDescent="0.25">
      <c r="E64" s="164"/>
    </row>
    <row r="65" spans="1:5" x14ac:dyDescent="0.25">
      <c r="E65" s="164"/>
    </row>
    <row r="67" spans="1:5" x14ac:dyDescent="0.25">
      <c r="A67" s="152"/>
    </row>
    <row r="68" spans="1:5" x14ac:dyDescent="0.25">
      <c r="A68" s="152"/>
    </row>
    <row r="69" spans="1:5" x14ac:dyDescent="0.25">
      <c r="A69" s="152"/>
    </row>
    <row r="70" spans="1:5" x14ac:dyDescent="0.25">
      <c r="A70" s="152"/>
    </row>
    <row r="71" spans="1:5" x14ac:dyDescent="0.25">
      <c r="A71" s="152"/>
    </row>
    <row r="72" spans="1:5" x14ac:dyDescent="0.25">
      <c r="A72" s="152"/>
    </row>
    <row r="73" spans="1:5" x14ac:dyDescent="0.25">
      <c r="A73" s="152"/>
    </row>
    <row r="74" spans="1:5" x14ac:dyDescent="0.25">
      <c r="A74" s="152"/>
    </row>
    <row r="75" spans="1:5" x14ac:dyDescent="0.25">
      <c r="A75" s="152"/>
    </row>
    <row r="76" spans="1:5" x14ac:dyDescent="0.25">
      <c r="A76" s="152"/>
    </row>
    <row r="77" spans="1:5" x14ac:dyDescent="0.25">
      <c r="A77" s="153"/>
    </row>
    <row r="78" spans="1:5" x14ac:dyDescent="0.25">
      <c r="A78" s="153"/>
    </row>
    <row r="79" spans="1:5" x14ac:dyDescent="0.25">
      <c r="A79" s="153"/>
    </row>
    <row r="80" spans="1:5" x14ac:dyDescent="0.25">
      <c r="A80" s="153"/>
    </row>
    <row r="81" spans="1:1" x14ac:dyDescent="0.25">
      <c r="A81" s="153"/>
    </row>
    <row r="82" spans="1:1" x14ac:dyDescent="0.25">
      <c r="A82" s="153"/>
    </row>
    <row r="83" spans="1:1" x14ac:dyDescent="0.25">
      <c r="A83" s="153"/>
    </row>
    <row r="84" spans="1:1" x14ac:dyDescent="0.25">
      <c r="A84" s="153"/>
    </row>
    <row r="85" spans="1:1" x14ac:dyDescent="0.25">
      <c r="A85" s="153"/>
    </row>
    <row r="86" spans="1:1" x14ac:dyDescent="0.25">
      <c r="A86" s="153"/>
    </row>
  </sheetData>
  <mergeCells count="2">
    <mergeCell ref="F1:I1"/>
    <mergeCell ref="F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F755-A3AB-4A14-A59E-E192F2120E12}">
  <sheetPr codeName="Sheet3">
    <pageSetUpPr fitToPage="1"/>
  </sheetPr>
  <dimension ref="A1:E26"/>
  <sheetViews>
    <sheetView showGridLines="0" zoomScaleNormal="100" workbookViewId="0">
      <selection activeCell="A3" sqref="A3"/>
    </sheetView>
  </sheetViews>
  <sheetFormatPr defaultColWidth="8.88671875" defaultRowHeight="15.6" x14ac:dyDescent="0.25"/>
  <cols>
    <col min="1" max="1" width="88.77734375" style="55" bestFit="1" customWidth="1"/>
    <col min="2" max="2" width="4.109375" style="55" customWidth="1"/>
    <col min="3" max="3" width="33" style="55" customWidth="1"/>
    <col min="4" max="4" width="36" style="55" customWidth="1"/>
    <col min="5" max="5" width="54.44140625" style="55" customWidth="1"/>
    <col min="6" max="16384" width="8.88671875" style="55"/>
  </cols>
  <sheetData>
    <row r="1" spans="1:5" ht="18" x14ac:dyDescent="0.25">
      <c r="A1" s="57" t="s">
        <v>44</v>
      </c>
      <c r="C1" s="174" t="s">
        <v>58</v>
      </c>
      <c r="D1" s="174"/>
      <c r="E1" s="174"/>
    </row>
    <row r="2" spans="1:5" x14ac:dyDescent="0.25">
      <c r="A2" s="56" t="s">
        <v>46</v>
      </c>
    </row>
    <row r="3" spans="1:5" x14ac:dyDescent="0.25">
      <c r="A3" s="64" t="s">
        <v>43</v>
      </c>
    </row>
    <row r="4" spans="1:5" ht="4.8" customHeight="1" x14ac:dyDescent="0.25"/>
    <row r="5" spans="1:5" x14ac:dyDescent="0.25">
      <c r="A5" s="56" t="s">
        <v>45</v>
      </c>
      <c r="C5" s="175" t="str">
        <f>A15&amp;" enrolled in USG Healthcare Plan with "&amp;A9&amp;" Years of Service"&amp;" (Hired "&amp;A6&amp;" January 1, 2013)"</f>
        <v>Non Medicare Eligible enrolled in USG Healthcare Plan with 15 Years of Service (Hired After January 1, 2013)</v>
      </c>
      <c r="D5" s="175"/>
      <c r="E5" s="175"/>
    </row>
    <row r="6" spans="1:5" x14ac:dyDescent="0.25">
      <c r="A6" s="64" t="s">
        <v>57</v>
      </c>
      <c r="C6" s="175" t="str">
        <f>A12&amp;" - Tier: "&amp;A18</f>
        <v>Comprehensive Care - Tier: Non-Medicare retiree only</v>
      </c>
      <c r="D6" s="175"/>
      <c r="E6" s="175"/>
    </row>
    <row r="7" spans="1:5" ht="4.8" customHeight="1" x14ac:dyDescent="0.25"/>
    <row r="8" spans="1:5" x14ac:dyDescent="0.25">
      <c r="A8" s="56" t="s">
        <v>26</v>
      </c>
      <c r="C8" s="58" t="s">
        <v>47</v>
      </c>
      <c r="D8" s="58" t="str">
        <f>(_xlfn.XLOOKUP(A9,'2023 Data'!A2:A23,'2023 Data'!B2:B23,0)*100)&amp;"% of USG Employer Contribution"</f>
        <v>43% of USG Employer Contribution</v>
      </c>
    </row>
    <row r="9" spans="1:5" x14ac:dyDescent="0.25">
      <c r="A9" s="64">
        <v>15</v>
      </c>
      <c r="C9" s="62">
        <f>IFERROR(IF(A3="Pre 65",_xlfn.IFNA((A25-D9)+A26,A26),"Not Applicable"),"N/A")</f>
        <v>485.67020000000002</v>
      </c>
      <c r="D9" s="62">
        <f>IFERROR(IF(A3="Pre 65",IF(A12="Consumer Choice HSA",_xlfn.XLOOKUP(A6&amp;A15&amp;A12&amp;A18,'2023 Data'!J:J,'2023 Data'!F:F),IF(A12="Comprehensive Care",_xlfn.XLOOKUP(A6&amp;A15&amp;A12&amp;A18,'2023 Data'!K:K,'2023 Data'!G:G),IF(A12="BlueChoice HMO",_xlfn.XLOOKUP(A6&amp;A15&amp;A12&amp;A18,'2023 Data'!L:L,'2023 Data'!H:H),IF(A12="Kaiser Permanente HMO",_xlfn.XLOOKUP(A6&amp;A15&amp;A12&amp;A18,'2023 Data'!M:M,'2023 Data'!I:I),0))))*_xlfn.XLOOKUP(A9,'2023 Data'!A2:A23,'2023 Data'!B2:B23,0),"Not Applicable"),"Not Applicable")</f>
        <v>220.52979999999999</v>
      </c>
    </row>
    <row r="10" spans="1:5" ht="4.8" customHeight="1" x14ac:dyDescent="0.25">
      <c r="C10" s="61"/>
      <c r="D10" s="61"/>
      <c r="E10" s="61"/>
    </row>
    <row r="11" spans="1:5" x14ac:dyDescent="0.25">
      <c r="A11" s="56" t="s">
        <v>27</v>
      </c>
    </row>
    <row r="12" spans="1:5" x14ac:dyDescent="0.25">
      <c r="A12" s="64" t="s">
        <v>18</v>
      </c>
    </row>
    <row r="13" spans="1:5" ht="4.8" customHeight="1" x14ac:dyDescent="0.25"/>
    <row r="14" spans="1:5" x14ac:dyDescent="0.25">
      <c r="A14" s="56" t="s">
        <v>29</v>
      </c>
    </row>
    <row r="15" spans="1:5" x14ac:dyDescent="0.25">
      <c r="A15" s="64" t="s">
        <v>42</v>
      </c>
    </row>
    <row r="16" spans="1:5" ht="10.050000000000001" customHeight="1" x14ac:dyDescent="0.25"/>
    <row r="17" spans="1:5" x14ac:dyDescent="0.25">
      <c r="A17" s="56" t="s">
        <v>28</v>
      </c>
      <c r="C17" s="175" t="s">
        <v>48</v>
      </c>
      <c r="D17" s="175"/>
      <c r="E17" s="175"/>
    </row>
    <row r="18" spans="1:5" x14ac:dyDescent="0.25">
      <c r="A18" s="64" t="s">
        <v>21</v>
      </c>
      <c r="D18" s="176" t="str">
        <f>(_xlfn.XLOOKUP(A9,'2023 Data'!A2:A23,'2023 Data'!B2:B23,0)*100)&amp;"% of Annual USG Employer Contribution"</f>
        <v>43% of Annual USG Employer Contribution</v>
      </c>
      <c r="E18" s="176"/>
    </row>
    <row r="19" spans="1:5" x14ac:dyDescent="0.25">
      <c r="C19" s="58" t="s">
        <v>49</v>
      </c>
      <c r="D19" s="173" t="str">
        <f>IFERROR(IF(A3="Post 65",2736,"Not Applicable")*_xlfn.XLOOKUP(A9,'2023 Data'!A2:A23,'2023 Data'!B2:B23,0),"Not Applicable")</f>
        <v>Not Applicable</v>
      </c>
      <c r="E19" s="173"/>
    </row>
    <row r="20" spans="1:5" ht="4.8" customHeight="1" x14ac:dyDescent="0.25">
      <c r="C20" s="61"/>
      <c r="D20" s="61"/>
      <c r="E20" s="61"/>
    </row>
    <row r="21" spans="1:5" x14ac:dyDescent="0.25">
      <c r="A21" s="55" t="s">
        <v>56</v>
      </c>
    </row>
    <row r="24" spans="1:5" x14ac:dyDescent="0.25">
      <c r="A24" s="65"/>
    </row>
    <row r="25" spans="1:5" x14ac:dyDescent="0.25">
      <c r="A25" s="63">
        <f>IF(A3="Pre 65",IF(A12="Consumer Choice HSA",_xlfn.XLOOKUP(A6&amp;A15&amp;A12&amp;A18,'2023 Data'!J:J,'2023 Data'!F:F),IF(A12="Comprehensive Care",_xlfn.XLOOKUP(A6&amp;A15&amp;A12&amp;A18,'2023 Data'!K:K,'2023 Data'!G:G),IF(A12="BlueChoice HMO",_xlfn.XLOOKUP(A6&amp;A15&amp;A12&amp;A18,'2023 Data'!L:L,'2023 Data'!H:H),IF(A12="Kaiser Permanente HMO",_xlfn.XLOOKUP(A6&amp;A15&amp;A12&amp;A18,'2023 Data'!M:M,'2023 Data'!I:I),0)))),"Not Applicable")</f>
        <v>512.86</v>
      </c>
    </row>
    <row r="26" spans="1:5" x14ac:dyDescent="0.25">
      <c r="A26" s="63">
        <f>IF(A3="Pre 65",IF(A12="Consumer Choice HSA",_xlfn.XLOOKUP(A15&amp;A12&amp;A18,'2023 Data'!J:J,'2023 Data'!F:F),IF(A12="Comprehensive Care",_xlfn.XLOOKUP(A15&amp;A12&amp;A18,'2023 Data'!K:K,'2023 Data'!G:G),IF(A12="BlueChoice HMO",_xlfn.XLOOKUP(A15&amp;A12&amp;A18,'2023 Data'!L:L,'2023 Data'!H:H),IF(A12="Kaiser Permanente HMO",_xlfn.XLOOKUP(A15&amp;A12&amp;A18,'2023 Data'!M:M,'2023 Data'!I:I),0)))),"Not Applicable")</f>
        <v>193.34</v>
      </c>
    </row>
  </sheetData>
  <mergeCells count="6">
    <mergeCell ref="D19:E19"/>
    <mergeCell ref="C5:E5"/>
    <mergeCell ref="C6:E6"/>
    <mergeCell ref="C1:E1"/>
    <mergeCell ref="C17:E17"/>
    <mergeCell ref="D18:E18"/>
  </mergeCells>
  <dataValidations count="3">
    <dataValidation type="list" allowBlank="1" showInputMessage="1" showErrorMessage="1" sqref="A3" xr:uid="{CB6B6930-A45F-4FBC-9740-D57B38A2945A}">
      <formula1>"Pre 65, Post 65"</formula1>
    </dataValidation>
    <dataValidation type="list" allowBlank="1" showInputMessage="1" showErrorMessage="1" sqref="A15" xr:uid="{0FCA863F-8EF4-42B0-8E5D-7D8BC6D9C29A}">
      <formula1>"Pre-65 Medicare Eligible, Non Medicare Eligible"</formula1>
    </dataValidation>
    <dataValidation type="list" allowBlank="1" showInputMessage="1" showErrorMessage="1" sqref="A6" xr:uid="{2FEEBC6D-947A-4BB1-BDAA-5F82440D7275}">
      <formula1>"Before, After"</formula1>
    </dataValidation>
  </dataValidations>
  <printOptions horizontalCentered="1"/>
  <pageMargins left="1" right="1" top="1" bottom="1" header="0.3" footer="0.3"/>
  <pageSetup orientation="landscape" r:id="rId1"/>
  <headerFooter>
    <oddFooter>&amp;L&amp;"-,Bold Italic"For Internal Use Only&amp;R&amp;G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6D8656E0-2B5F-46FD-AD42-D68667B9BFAD}">
          <x14:formula1>
            <xm:f>'2023 Data'!$E$3:$E$21</xm:f>
          </x14:formula1>
          <xm:sqref>A18</xm:sqref>
        </x14:dataValidation>
        <x14:dataValidation type="list" allowBlank="1" showInputMessage="1" showErrorMessage="1" xr:uid="{BB720AE4-D471-4963-BEB7-F5C52D05E1DF}">
          <x14:formula1>
            <xm:f>'2023 Data'!$A$2:$A$23</xm:f>
          </x14:formula1>
          <xm:sqref>A9</xm:sqref>
        </x14:dataValidation>
        <x14:dataValidation type="list" allowBlank="1" showInputMessage="1" showErrorMessage="1" xr:uid="{5AE8282C-9809-4966-8A04-1F7E6DD1A3D4}">
          <x14:formula1>
            <xm:f>'2023 Data'!$F$2:$I$2</xm:f>
          </x14:formula1>
          <xm:sqref>A12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86"/>
  <sheetViews>
    <sheetView showGridLines="0" zoomScale="53" zoomScaleNormal="100" workbookViewId="0">
      <selection activeCell="G37" sqref="G37"/>
    </sheetView>
  </sheetViews>
  <sheetFormatPr defaultRowHeight="13.2" x14ac:dyDescent="0.25"/>
  <cols>
    <col min="1" max="1" width="40" bestFit="1" customWidth="1"/>
    <col min="2" max="2" width="26.77734375" bestFit="1" customWidth="1"/>
    <col min="4" max="4" width="22.44140625" bestFit="1" customWidth="1"/>
    <col min="5" max="5" width="60.109375" bestFit="1" customWidth="1"/>
    <col min="6" max="6" width="18.77734375" bestFit="1" customWidth="1"/>
    <col min="7" max="7" width="17.77734375" bestFit="1" customWidth="1"/>
    <col min="8" max="8" width="14.44140625" bestFit="1" customWidth="1"/>
    <col min="9" max="9" width="20.44140625" bestFit="1" customWidth="1"/>
    <col min="10" max="10" width="105.5546875" bestFit="1" customWidth="1"/>
    <col min="11" max="11" width="103.6640625" bestFit="1" customWidth="1"/>
    <col min="12" max="12" width="101.5546875" bestFit="1" customWidth="1"/>
    <col min="13" max="13" width="107.109375" bestFit="1" customWidth="1"/>
  </cols>
  <sheetData>
    <row r="1" spans="1:13" ht="26.4" x14ac:dyDescent="0.25">
      <c r="A1" s="1" t="s">
        <v>0</v>
      </c>
      <c r="B1" s="2" t="s">
        <v>1</v>
      </c>
      <c r="E1" s="8"/>
      <c r="F1" s="183" t="s">
        <v>53</v>
      </c>
      <c r="G1" s="184"/>
      <c r="H1" s="184"/>
      <c r="I1" s="184"/>
    </row>
    <row r="2" spans="1:13" ht="13.8" thickBot="1" x14ac:dyDescent="0.3">
      <c r="A2" s="3">
        <v>30</v>
      </c>
      <c r="B2" s="48">
        <v>1</v>
      </c>
      <c r="E2" s="10"/>
      <c r="F2" s="51" t="s">
        <v>16</v>
      </c>
      <c r="G2" s="51" t="s">
        <v>15</v>
      </c>
      <c r="H2" s="51" t="s">
        <v>14</v>
      </c>
      <c r="I2" s="52" t="s">
        <v>13</v>
      </c>
    </row>
    <row r="3" spans="1:13" x14ac:dyDescent="0.25">
      <c r="A3" s="4">
        <v>29</v>
      </c>
      <c r="B3" s="5">
        <v>0.97</v>
      </c>
      <c r="D3" s="50" t="s">
        <v>41</v>
      </c>
      <c r="E3" s="59" t="s">
        <v>54</v>
      </c>
      <c r="F3" s="38">
        <v>83.2</v>
      </c>
      <c r="G3" s="38">
        <v>169.17</v>
      </c>
      <c r="H3" s="39" t="s">
        <v>3</v>
      </c>
      <c r="I3" s="40">
        <v>136</v>
      </c>
      <c r="J3" t="str">
        <f>_xlfn.CONCAT($D$3,$F$2,$E3)</f>
        <v>Pre-65 Medicare EligibleConsumer Choice HSAPre-65 Medicare retiree or Pre-65 Medicare spouse only or Pre-65 Medicare child +26 yrs old</v>
      </c>
      <c r="K3" t="str">
        <f>_xlfn.CONCAT($D$3, $G$2,$E3)</f>
        <v>Pre-65 Medicare EligibleComprehensive CarePre-65 Medicare retiree or Pre-65 Medicare spouse only or Pre-65 Medicare child +26 yrs old</v>
      </c>
      <c r="L3" t="str">
        <f>_xlfn.CONCAT($D$3, $H$2,$E3)</f>
        <v>Pre-65 Medicare EligibleBlueChoice HMOPre-65 Medicare retiree or Pre-65 Medicare spouse only or Pre-65 Medicare child +26 yrs old</v>
      </c>
      <c r="M3" t="str">
        <f>_xlfn.CONCAT($D$3, $I$2,$E3)</f>
        <v>Pre-65 Medicare EligibleKaiser Permanente HMOPre-65 Medicare retiree or Pre-65 Medicare spouse only or Pre-65 Medicare child +26 yrs old</v>
      </c>
    </row>
    <row r="4" spans="1:13" x14ac:dyDescent="0.25">
      <c r="A4" s="4">
        <v>28</v>
      </c>
      <c r="B4" s="5">
        <v>0.94</v>
      </c>
      <c r="E4" s="41" t="s">
        <v>12</v>
      </c>
      <c r="F4" s="12">
        <v>176.64</v>
      </c>
      <c r="G4" s="12">
        <v>350.75</v>
      </c>
      <c r="H4" s="13" t="s">
        <v>3</v>
      </c>
      <c r="I4" s="42">
        <v>293.66000000000003</v>
      </c>
      <c r="J4" t="str">
        <f t="shared" ref="J4:J12" si="0">_xlfn.CONCAT($D$3,$F$2,$E4)</f>
        <v>Pre-65 Medicare EligibleConsumer Choice HSAPre-65 Medicare retiree or Pre-65 Medicare spouse + child(ren)</v>
      </c>
      <c r="K4" t="str">
        <f t="shared" ref="K4:K12" si="1">_xlfn.CONCAT($D$3, $G$2,$E4)</f>
        <v>Pre-65 Medicare EligibleComprehensive CarePre-65 Medicare retiree or Pre-65 Medicare spouse + child(ren)</v>
      </c>
      <c r="L4" t="str">
        <f t="shared" ref="L4:L12" si="2">_xlfn.CONCAT($D$3, $H$2,$E4)</f>
        <v>Pre-65 Medicare EligibleBlueChoice HMOPre-65 Medicare retiree or Pre-65 Medicare spouse + child(ren)</v>
      </c>
      <c r="M4" t="str">
        <f t="shared" ref="M4:M12" si="3">_xlfn.CONCAT($D$3, $I$2,$E4)</f>
        <v>Pre-65 Medicare EligibleKaiser Permanente HMOPre-65 Medicare retiree or Pre-65 Medicare spouse + child(ren)</v>
      </c>
    </row>
    <row r="5" spans="1:13" x14ac:dyDescent="0.25">
      <c r="A5" s="4">
        <v>27</v>
      </c>
      <c r="B5" s="5">
        <v>0.91</v>
      </c>
      <c r="E5" s="41" t="s">
        <v>11</v>
      </c>
      <c r="F5" s="14">
        <v>166.4</v>
      </c>
      <c r="G5" s="14">
        <v>362.51</v>
      </c>
      <c r="H5" s="14">
        <v>510.88</v>
      </c>
      <c r="I5" s="42">
        <v>307.64</v>
      </c>
      <c r="J5" t="str">
        <f t="shared" si="0"/>
        <v>Pre-65 Medicare EligibleConsumer Choice HSANon-Medicare retiree + Pre-65 Medicare spouse</v>
      </c>
      <c r="K5" t="str">
        <f t="shared" si="1"/>
        <v>Pre-65 Medicare EligibleComprehensive CareNon-Medicare retiree + Pre-65 Medicare spouse</v>
      </c>
      <c r="L5" t="str">
        <f t="shared" si="2"/>
        <v>Pre-65 Medicare EligibleBlueChoice HMONon-Medicare retiree + Pre-65 Medicare spouse</v>
      </c>
      <c r="M5" t="str">
        <f t="shared" si="3"/>
        <v>Pre-65 Medicare EligibleKaiser Permanente HMONon-Medicare retiree + Pre-65 Medicare spouse</v>
      </c>
    </row>
    <row r="6" spans="1:13" x14ac:dyDescent="0.25">
      <c r="A6" s="4">
        <v>26</v>
      </c>
      <c r="B6" s="5">
        <v>0.89</v>
      </c>
      <c r="E6" s="41" t="s">
        <v>10</v>
      </c>
      <c r="F6" s="14">
        <v>166.4</v>
      </c>
      <c r="G6" s="14">
        <v>338.34</v>
      </c>
      <c r="H6" s="13" t="s">
        <v>3</v>
      </c>
      <c r="I6" s="43">
        <v>272</v>
      </c>
      <c r="J6" t="str">
        <f t="shared" si="0"/>
        <v>Pre-65 Medicare EligibleConsumer Choice HSAPre-65 Medicare retiree + Pre-65 Medicare spouse</v>
      </c>
      <c r="K6" t="str">
        <f t="shared" si="1"/>
        <v>Pre-65 Medicare EligibleComprehensive CarePre-65 Medicare retiree + Pre-65 Medicare spouse</v>
      </c>
      <c r="L6" t="str">
        <f t="shared" si="2"/>
        <v>Pre-65 Medicare EligibleBlueChoice HMOPre-65 Medicare retiree + Pre-65 Medicare spouse</v>
      </c>
      <c r="M6" t="str">
        <f t="shared" si="3"/>
        <v>Pre-65 Medicare EligibleKaiser Permanente HMOPre-65 Medicare retiree + Pre-65 Medicare spouse</v>
      </c>
    </row>
    <row r="7" spans="1:13" x14ac:dyDescent="0.25">
      <c r="A7" s="4">
        <v>25</v>
      </c>
      <c r="B7" s="5">
        <v>0.86</v>
      </c>
      <c r="E7" s="41" t="s">
        <v>9</v>
      </c>
      <c r="F7" s="14">
        <v>259.83999999999997</v>
      </c>
      <c r="G7" s="14">
        <v>544.09</v>
      </c>
      <c r="H7" s="14">
        <v>729.82</v>
      </c>
      <c r="I7" s="43">
        <v>465.3</v>
      </c>
      <c r="J7" t="str">
        <f t="shared" si="0"/>
        <v>Pre-65 Medicare EligibleConsumer Choice HSAFamily (non-Medicare retiree + Pre-65 Medicare spouse + child[ren])</v>
      </c>
      <c r="K7" t="str">
        <f t="shared" si="1"/>
        <v>Pre-65 Medicare EligibleComprehensive CareFamily (non-Medicare retiree + Pre-65 Medicare spouse + child[ren])</v>
      </c>
      <c r="L7" t="str">
        <f t="shared" si="2"/>
        <v>Pre-65 Medicare EligibleBlueChoice HMOFamily (non-Medicare retiree + Pre-65 Medicare spouse + child[ren])</v>
      </c>
      <c r="M7" t="str">
        <f t="shared" si="3"/>
        <v>Pre-65 Medicare EligibleKaiser Permanente HMOFamily (non-Medicare retiree + Pre-65 Medicare spouse + child[ren])</v>
      </c>
    </row>
    <row r="8" spans="1:13" x14ac:dyDescent="0.25">
      <c r="A8" s="4">
        <v>24</v>
      </c>
      <c r="B8" s="5">
        <v>0.81</v>
      </c>
      <c r="E8" s="41" t="s">
        <v>8</v>
      </c>
      <c r="F8" s="14">
        <v>206.12</v>
      </c>
      <c r="G8" s="14">
        <v>413.25</v>
      </c>
      <c r="H8" s="13" t="s">
        <v>3</v>
      </c>
      <c r="I8" s="42">
        <v>348.54</v>
      </c>
      <c r="J8" t="str">
        <f t="shared" si="0"/>
        <v>Pre-65 Medicare EligibleConsumer Choice HSAPre-65 Medicare retiree + non-Medicare spouse</v>
      </c>
      <c r="K8" t="str">
        <f t="shared" si="1"/>
        <v>Pre-65 Medicare EligibleComprehensive CarePre-65 Medicare retiree + non-Medicare spouse</v>
      </c>
      <c r="L8" t="str">
        <f t="shared" si="2"/>
        <v>Pre-65 Medicare EligibleBlueChoice HMOPre-65 Medicare retiree + non-Medicare spouse</v>
      </c>
      <c r="M8" t="str">
        <f t="shared" si="3"/>
        <v>Pre-65 Medicare EligibleKaiser Permanente HMOPre-65 Medicare retiree + non-Medicare spouse</v>
      </c>
    </row>
    <row r="9" spans="1:13" x14ac:dyDescent="0.25">
      <c r="A9" s="4">
        <v>23</v>
      </c>
      <c r="B9" s="5">
        <v>0.77</v>
      </c>
      <c r="E9" s="41" t="s">
        <v>7</v>
      </c>
      <c r="F9" s="14">
        <v>299.56</v>
      </c>
      <c r="G9" s="14">
        <v>594.83000000000004</v>
      </c>
      <c r="H9" s="13" t="s">
        <v>3</v>
      </c>
      <c r="I9" s="43">
        <v>506.2</v>
      </c>
      <c r="J9" t="str">
        <f t="shared" si="0"/>
        <v>Pre-65 Medicare EligibleConsumer Choice HSAFamily (pre-65 Medicare retiree + non-Medicare spouse + child[ren])</v>
      </c>
      <c r="K9" t="str">
        <f t="shared" si="1"/>
        <v>Pre-65 Medicare EligibleComprehensive CareFamily (pre-65 Medicare retiree + non-Medicare spouse + child[ren])</v>
      </c>
      <c r="L9" t="str">
        <f t="shared" si="2"/>
        <v>Pre-65 Medicare EligibleBlueChoice HMOFamily (pre-65 Medicare retiree + non-Medicare spouse + child[ren])</v>
      </c>
      <c r="M9" t="str">
        <f t="shared" si="3"/>
        <v>Pre-65 Medicare EligibleKaiser Permanente HMOFamily (pre-65 Medicare retiree + non-Medicare spouse + child[ren])</v>
      </c>
    </row>
    <row r="10" spans="1:13" x14ac:dyDescent="0.25">
      <c r="A10" s="4">
        <v>22</v>
      </c>
      <c r="B10" s="5">
        <v>0.73</v>
      </c>
      <c r="E10" s="41" t="s">
        <v>6</v>
      </c>
      <c r="F10" s="12">
        <v>176.64</v>
      </c>
      <c r="G10" s="12">
        <v>350.75</v>
      </c>
      <c r="H10" s="13" t="s">
        <v>3</v>
      </c>
      <c r="I10" s="42">
        <v>293.66000000000003</v>
      </c>
      <c r="J10" t="str">
        <f t="shared" si="0"/>
        <v>Pre-65 Medicare EligibleConsumer Choice HSAFamily (pre-65 Medicare retiree + child[ren])</v>
      </c>
      <c r="K10" t="str">
        <f t="shared" si="1"/>
        <v>Pre-65 Medicare EligibleComprehensive CareFamily (pre-65 Medicare retiree + child[ren])</v>
      </c>
      <c r="L10" t="str">
        <f t="shared" si="2"/>
        <v>Pre-65 Medicare EligibleBlueChoice HMOFamily (pre-65 Medicare retiree + child[ren])</v>
      </c>
      <c r="M10" t="str">
        <f t="shared" si="3"/>
        <v>Pre-65 Medicare EligibleKaiser Permanente HMOFamily (pre-65 Medicare retiree + child[ren])</v>
      </c>
    </row>
    <row r="11" spans="1:13" x14ac:dyDescent="0.25">
      <c r="A11" s="4">
        <v>21</v>
      </c>
      <c r="B11" s="5">
        <v>0.69</v>
      </c>
      <c r="E11" s="41" t="s">
        <v>5</v>
      </c>
      <c r="F11" s="12">
        <v>176.64</v>
      </c>
      <c r="G11" s="12">
        <v>350.75</v>
      </c>
      <c r="H11" s="13" t="s">
        <v>3</v>
      </c>
      <c r="I11" s="42">
        <v>293.66000000000003</v>
      </c>
      <c r="J11" t="str">
        <f t="shared" si="0"/>
        <v>Pre-65 Medicare EligibleConsumer Choice HSAFamily (pre-65 Medicare spouse + child[ren])</v>
      </c>
      <c r="K11" t="str">
        <f t="shared" si="1"/>
        <v>Pre-65 Medicare EligibleComprehensive CareFamily (pre-65 Medicare spouse + child[ren])</v>
      </c>
      <c r="L11" t="str">
        <f t="shared" si="2"/>
        <v>Pre-65 Medicare EligibleBlueChoice HMOFamily (pre-65 Medicare spouse + child[ren])</v>
      </c>
      <c r="M11" t="str">
        <f t="shared" si="3"/>
        <v>Pre-65 Medicare EligibleKaiser Permanente HMOFamily (pre-65 Medicare spouse + child[ren])</v>
      </c>
    </row>
    <row r="12" spans="1:13" ht="13.8" thickBot="1" x14ac:dyDescent="0.3">
      <c r="A12" s="4">
        <v>20</v>
      </c>
      <c r="B12" s="5">
        <v>0.64</v>
      </c>
      <c r="E12" s="44" t="s">
        <v>4</v>
      </c>
      <c r="F12" s="45">
        <v>259.83999999999997</v>
      </c>
      <c r="G12" s="45">
        <v>519.91999999999996</v>
      </c>
      <c r="H12" s="46" t="s">
        <v>3</v>
      </c>
      <c r="I12" s="47">
        <v>429.66</v>
      </c>
      <c r="J12" t="str">
        <f t="shared" si="0"/>
        <v>Pre-65 Medicare EligibleConsumer Choice HSAFamily (pre-65 Medicare retiree and/or Pre-65 Medicare spouse + child[ren])</v>
      </c>
      <c r="K12" t="str">
        <f t="shared" si="1"/>
        <v>Pre-65 Medicare EligibleComprehensive CareFamily (pre-65 Medicare retiree and/or Pre-65 Medicare spouse + child[ren])</v>
      </c>
      <c r="L12" t="str">
        <f t="shared" si="2"/>
        <v>Pre-65 Medicare EligibleBlueChoice HMOFamily (pre-65 Medicare retiree and/or Pre-65 Medicare spouse + child[ren])</v>
      </c>
      <c r="M12" t="str">
        <f t="shared" si="3"/>
        <v>Pre-65 Medicare EligibleKaiser Permanente HMOFamily (pre-65 Medicare retiree and/or Pre-65 Medicare spouse + child[ren])</v>
      </c>
    </row>
    <row r="13" spans="1:13" x14ac:dyDescent="0.25">
      <c r="A13" s="4">
        <v>19</v>
      </c>
      <c r="B13" s="5">
        <v>0.6</v>
      </c>
      <c r="D13" s="20" t="s">
        <v>42</v>
      </c>
      <c r="E13" s="30" t="s">
        <v>21</v>
      </c>
      <c r="F13" s="31">
        <v>83.2</v>
      </c>
      <c r="G13" s="31">
        <v>193.34</v>
      </c>
      <c r="H13" s="31">
        <v>228.32</v>
      </c>
      <c r="I13" s="32">
        <v>171.64</v>
      </c>
      <c r="J13" t="str">
        <f>_xlfn.CONCAT($D$13,$F$2,$E13)</f>
        <v>Non Medicare EligibleConsumer Choice HSANon-Medicare retiree only</v>
      </c>
      <c r="K13" t="str">
        <f>_xlfn.CONCAT($D$13, $G$2,$E13)</f>
        <v>Non Medicare EligibleComprehensive CareNon-Medicare retiree only</v>
      </c>
      <c r="L13" t="str">
        <f>_xlfn.CONCAT($D$13, $H$2,$E13)</f>
        <v>Non Medicare EligibleBlueChoice HMONon-Medicare retiree only</v>
      </c>
      <c r="M13" t="str">
        <f>_xlfn.CONCAT($D$13, $I$2,$E13)</f>
        <v>Non Medicare EligibleKaiser Permanente HMONon-Medicare retiree only</v>
      </c>
    </row>
    <row r="14" spans="1:13" x14ac:dyDescent="0.25">
      <c r="A14" s="4">
        <v>18</v>
      </c>
      <c r="B14" s="5">
        <v>0.56000000000000005</v>
      </c>
      <c r="E14" s="33" t="s">
        <v>22</v>
      </c>
      <c r="F14" s="17">
        <v>122.92</v>
      </c>
      <c r="G14" s="17">
        <v>244.08</v>
      </c>
      <c r="H14" s="17">
        <v>282.56</v>
      </c>
      <c r="I14" s="34">
        <v>212.54</v>
      </c>
      <c r="J14" t="str">
        <f t="shared" ref="J14:J21" si="4">_xlfn.CONCAT($D$13,$F$2,$E14)</f>
        <v>Non Medicare EligibleConsumer Choice HSANon-Medicare spouse only</v>
      </c>
      <c r="K14" t="str">
        <f t="shared" ref="K14:K21" si="5">_xlfn.CONCAT($D$13, $G$2,$E14)</f>
        <v>Non Medicare EligibleComprehensive CareNon-Medicare spouse only</v>
      </c>
      <c r="L14" t="str">
        <f t="shared" ref="L14:L21" si="6">_xlfn.CONCAT($D$13, $H$2,$E14)</f>
        <v>Non Medicare EligibleBlueChoice HMONon-Medicare spouse only</v>
      </c>
      <c r="M14" t="str">
        <f t="shared" ref="M14:M21" si="7">_xlfn.CONCAT($D$13, $I$2,$E14)</f>
        <v>Non Medicare EligibleKaiser Permanente HMONon-Medicare spouse only</v>
      </c>
    </row>
    <row r="15" spans="1:13" x14ac:dyDescent="0.25">
      <c r="A15" s="4">
        <v>17</v>
      </c>
      <c r="B15" s="5">
        <v>0.51</v>
      </c>
      <c r="E15" s="33" t="s">
        <v>30</v>
      </c>
      <c r="F15" s="17">
        <v>93.44</v>
      </c>
      <c r="G15" s="17">
        <v>181.58</v>
      </c>
      <c r="H15" s="17">
        <v>209.56</v>
      </c>
      <c r="I15" s="34">
        <v>157.66</v>
      </c>
      <c r="J15" t="str">
        <f t="shared" si="4"/>
        <v>Non Medicare EligibleConsumer Choice HSAChild(ren) only</v>
      </c>
      <c r="K15" t="str">
        <f t="shared" si="5"/>
        <v>Non Medicare EligibleComprehensive CareChild(ren) only</v>
      </c>
      <c r="L15" t="str">
        <f t="shared" si="6"/>
        <v>Non Medicare EligibleBlueChoice HMOChild(ren) only</v>
      </c>
      <c r="M15" t="str">
        <f t="shared" si="7"/>
        <v>Non Medicare EligibleKaiser Permanente HMOChild(ren) only</v>
      </c>
    </row>
    <row r="16" spans="1:13" x14ac:dyDescent="0.25">
      <c r="A16" s="4">
        <v>16</v>
      </c>
      <c r="B16" s="5">
        <v>0.47</v>
      </c>
      <c r="E16" s="33" t="s">
        <v>23</v>
      </c>
      <c r="F16" s="17">
        <v>176.64</v>
      </c>
      <c r="G16" s="17">
        <v>374.92</v>
      </c>
      <c r="H16" s="17">
        <v>437.88</v>
      </c>
      <c r="I16" s="34">
        <v>329.3</v>
      </c>
      <c r="J16" t="str">
        <f t="shared" si="4"/>
        <v>Non Medicare EligibleConsumer Choice HSANon-Medicare retiree + child(ren)</v>
      </c>
      <c r="K16" t="str">
        <f t="shared" si="5"/>
        <v>Non Medicare EligibleComprehensive CareNon-Medicare retiree + child(ren)</v>
      </c>
      <c r="L16" t="str">
        <f t="shared" si="6"/>
        <v>Non Medicare EligibleBlueChoice HMONon-Medicare retiree + child(ren)</v>
      </c>
      <c r="M16" t="str">
        <f t="shared" si="7"/>
        <v>Non Medicare EligibleKaiser Permanente HMONon-Medicare retiree + child(ren)</v>
      </c>
    </row>
    <row r="17" spans="1:13" x14ac:dyDescent="0.25">
      <c r="A17" s="4">
        <v>15</v>
      </c>
      <c r="B17" s="5">
        <v>0.43</v>
      </c>
      <c r="E17" s="33" t="s">
        <v>24</v>
      </c>
      <c r="F17" s="17">
        <v>216.36</v>
      </c>
      <c r="G17" s="17">
        <v>425.66</v>
      </c>
      <c r="H17" s="17">
        <v>492.12</v>
      </c>
      <c r="I17" s="34">
        <v>370.2</v>
      </c>
      <c r="J17" t="str">
        <f t="shared" si="4"/>
        <v>Non Medicare EligibleConsumer Choice HSANon-Medicare spouse + child(ren)</v>
      </c>
      <c r="K17" t="str">
        <f t="shared" si="5"/>
        <v>Non Medicare EligibleComprehensive CareNon-Medicare spouse + child(ren)</v>
      </c>
      <c r="L17" t="str">
        <f t="shared" si="6"/>
        <v>Non Medicare EligibleBlueChoice HMONon-Medicare spouse + child(ren)</v>
      </c>
      <c r="M17" t="str">
        <f t="shared" si="7"/>
        <v>Non Medicare EligibleKaiser Permanente HMONon-Medicare spouse + child(ren)</v>
      </c>
    </row>
    <row r="18" spans="1:13" x14ac:dyDescent="0.25">
      <c r="A18" s="4">
        <v>14</v>
      </c>
      <c r="B18" s="5">
        <v>0.39</v>
      </c>
      <c r="E18" s="33" t="s">
        <v>25</v>
      </c>
      <c r="F18" s="17">
        <v>206.12</v>
      </c>
      <c r="G18" s="17">
        <v>437.42</v>
      </c>
      <c r="H18" s="17">
        <v>510.88</v>
      </c>
      <c r="I18" s="34">
        <v>384.18</v>
      </c>
      <c r="J18" t="str">
        <f t="shared" si="4"/>
        <v>Non Medicare EligibleConsumer Choice HSANon-Medicare retiree + non-Medicare spouse</v>
      </c>
      <c r="K18" t="str">
        <f t="shared" si="5"/>
        <v>Non Medicare EligibleComprehensive CareNon-Medicare retiree + non-Medicare spouse</v>
      </c>
      <c r="L18" t="str">
        <f t="shared" si="6"/>
        <v>Non Medicare EligibleBlueChoice HMONon-Medicare retiree + non-Medicare spouse</v>
      </c>
      <c r="M18" t="str">
        <f t="shared" si="7"/>
        <v>Non Medicare EligibleKaiser Permanente HMONon-Medicare retiree + non-Medicare spouse</v>
      </c>
    </row>
    <row r="19" spans="1:13" x14ac:dyDescent="0.25">
      <c r="A19" s="4">
        <v>13</v>
      </c>
      <c r="B19" s="5">
        <v>0.34</v>
      </c>
      <c r="E19" s="33" t="s">
        <v>50</v>
      </c>
      <c r="F19" s="17">
        <v>294.44</v>
      </c>
      <c r="G19" s="17">
        <v>624.88</v>
      </c>
      <c r="H19" s="17">
        <v>729.82</v>
      </c>
      <c r="I19" s="17">
        <v>548.84</v>
      </c>
      <c r="J19" t="str">
        <f t="shared" si="4"/>
        <v>Non Medicare EligibleConsumer Choice HSAFamily (non-Medicare retiree + non-Medicare spouse and child(ren)</v>
      </c>
      <c r="K19" t="str">
        <f t="shared" si="5"/>
        <v>Non Medicare EligibleComprehensive CareFamily (non-Medicare retiree + non-Medicare spouse and child(ren)</v>
      </c>
      <c r="L19" t="str">
        <f t="shared" si="6"/>
        <v>Non Medicare EligibleBlueChoice HMOFamily (non-Medicare retiree + non-Medicare spouse and child(ren)</v>
      </c>
      <c r="M19" t="str">
        <f t="shared" si="7"/>
        <v>Non Medicare EligibleKaiser Permanente HMOFamily (non-Medicare retiree + non-Medicare spouse and child(ren)</v>
      </c>
    </row>
    <row r="20" spans="1:13" x14ac:dyDescent="0.25">
      <c r="A20" s="4">
        <v>12</v>
      </c>
      <c r="B20" s="5">
        <v>0.3</v>
      </c>
      <c r="E20" s="33" t="s">
        <v>51</v>
      </c>
      <c r="F20" s="17">
        <v>176.64</v>
      </c>
      <c r="G20" s="17">
        <v>374.92</v>
      </c>
      <c r="H20" s="17">
        <v>437.88</v>
      </c>
      <c r="I20" s="34">
        <v>329.3</v>
      </c>
      <c r="J20" t="str">
        <f t="shared" si="4"/>
        <v>Non Medicare EligibleConsumer Choice HSAFamily (non-Medicare retiree + children)</v>
      </c>
      <c r="K20" t="str">
        <f t="shared" si="5"/>
        <v>Non Medicare EligibleComprehensive CareFamily (non-Medicare retiree + children)</v>
      </c>
      <c r="L20" t="str">
        <f t="shared" si="6"/>
        <v>Non Medicare EligibleBlueChoice HMOFamily (non-Medicare retiree + children)</v>
      </c>
      <c r="M20" t="str">
        <f t="shared" si="7"/>
        <v>Non Medicare EligibleKaiser Permanente HMOFamily (non-Medicare retiree + children)</v>
      </c>
    </row>
    <row r="21" spans="1:13" ht="13.8" thickBot="1" x14ac:dyDescent="0.3">
      <c r="A21" s="4">
        <v>11</v>
      </c>
      <c r="B21" s="5">
        <v>0.26</v>
      </c>
      <c r="E21" s="35" t="s">
        <v>52</v>
      </c>
      <c r="F21" s="36">
        <v>216.36</v>
      </c>
      <c r="G21" s="36">
        <v>425.66</v>
      </c>
      <c r="H21" s="36">
        <v>492.12</v>
      </c>
      <c r="I21" s="37">
        <v>370.2</v>
      </c>
      <c r="J21" t="str">
        <f t="shared" si="4"/>
        <v>Non Medicare EligibleConsumer Choice HSAFamily (non-Medicare spouse + child(ren)</v>
      </c>
      <c r="K21" t="str">
        <f t="shared" si="5"/>
        <v>Non Medicare EligibleComprehensive CareFamily (non-Medicare spouse + child(ren)</v>
      </c>
      <c r="L21" t="str">
        <f t="shared" si="6"/>
        <v>Non Medicare EligibleBlueChoice HMOFamily (non-Medicare spouse + child(ren)</v>
      </c>
      <c r="M21" t="str">
        <f t="shared" si="7"/>
        <v>Non Medicare EligibleKaiser Permanente HMOFamily (non-Medicare spouse + child(ren)</v>
      </c>
    </row>
    <row r="22" spans="1:13" x14ac:dyDescent="0.25">
      <c r="A22" s="4">
        <v>10</v>
      </c>
      <c r="B22" s="5">
        <v>0.21</v>
      </c>
    </row>
    <row r="23" spans="1:13" x14ac:dyDescent="0.25">
      <c r="A23" s="6" t="s">
        <v>2</v>
      </c>
      <c r="B23" s="7">
        <v>0</v>
      </c>
    </row>
    <row r="25" spans="1:13" x14ac:dyDescent="0.25">
      <c r="E25" s="9"/>
      <c r="F25" s="181" t="s">
        <v>55</v>
      </c>
      <c r="G25" s="182"/>
      <c r="H25" s="182"/>
      <c r="I25" s="182"/>
    </row>
    <row r="26" spans="1:13" ht="13.8" thickBot="1" x14ac:dyDescent="0.3">
      <c r="E26" s="15"/>
      <c r="F26" s="53" t="s">
        <v>17</v>
      </c>
      <c r="G26" s="53" t="s">
        <v>18</v>
      </c>
      <c r="H26" s="53" t="s">
        <v>19</v>
      </c>
      <c r="I26" s="54" t="s">
        <v>20</v>
      </c>
    </row>
    <row r="27" spans="1:13" x14ac:dyDescent="0.25">
      <c r="A27" s="60"/>
      <c r="E27" s="59" t="s">
        <v>54</v>
      </c>
      <c r="F27" s="21">
        <v>511.76</v>
      </c>
      <c r="G27" s="21">
        <v>537.03</v>
      </c>
      <c r="H27" s="22" t="s">
        <v>31</v>
      </c>
      <c r="I27" s="23">
        <v>474.56</v>
      </c>
      <c r="J27" t="str">
        <f t="shared" ref="J27:J36" si="8">_xlfn.CONCAT("After",$D$28, $F$26,$E27)</f>
        <v>AfterPre-65 Medicare EligibleConsumer Choice HSAPre-65 Medicare retiree or Pre-65 Medicare spouse only or Pre-65 Medicare child +26 yrs old</v>
      </c>
      <c r="K27" t="str">
        <f>_xlfn.CONCAT("After",$D$28, $G$26,$E27)</f>
        <v>AfterPre-65 Medicare EligibleComprehensive CarePre-65 Medicare retiree or Pre-65 Medicare spouse only or Pre-65 Medicare child +26 yrs old</v>
      </c>
      <c r="L27" t="str">
        <f>_xlfn.CONCAT("After",$D$28, $H$26,$E27)</f>
        <v>AfterPre-65 Medicare EligibleBlueChoice HMOPre-65 Medicare retiree or Pre-65 Medicare spouse only or Pre-65 Medicare child +26 yrs old</v>
      </c>
      <c r="M27" t="str">
        <f>_xlfn.CONCAT("After",$D$28, $I$26,$E27)</f>
        <v>AfterPre-65 Medicare EligibleKaiser Permanente HMOPre-65 Medicare retiree or Pre-65 Medicare spouse only or Pre-65 Medicare child +26 yrs old</v>
      </c>
    </row>
    <row r="28" spans="1:13" x14ac:dyDescent="0.25">
      <c r="D28" s="20" t="s">
        <v>41</v>
      </c>
      <c r="E28" s="24" t="s">
        <v>32</v>
      </c>
      <c r="F28" s="18">
        <v>894.3</v>
      </c>
      <c r="G28" s="18">
        <v>920.41</v>
      </c>
      <c r="H28" s="19" t="s">
        <v>31</v>
      </c>
      <c r="I28" s="25">
        <v>805.36</v>
      </c>
      <c r="J28" t="str">
        <f t="shared" si="8"/>
        <v>AfterPre-65 Medicare EligibleConsumer Choice HSAPre-65 Medicare retiree or Pre-65 Medicare spouse + child(ren)</v>
      </c>
      <c r="K28" t="str">
        <f t="shared" ref="K28:K36" si="9">_xlfn.CONCAT("After",$D$28, $G$26,$E28)</f>
        <v>AfterPre-65 Medicare EligibleComprehensive CarePre-65 Medicare retiree or Pre-65 Medicare spouse + child(ren)</v>
      </c>
      <c r="L28" t="str">
        <f t="shared" ref="L28:L36" si="10">_xlfn.CONCAT("After",$D$28, $H$26,$E28)</f>
        <v>AfterPre-65 Medicare EligibleBlueChoice HMOPre-65 Medicare retiree or Pre-65 Medicare spouse + child(ren)</v>
      </c>
      <c r="M28" t="str">
        <f t="shared" ref="M28:M36" si="11">_xlfn.CONCAT("After",$D$28, $I$26,$E28)</f>
        <v>AfterPre-65 Medicare EligibleKaiser Permanente HMOPre-65 Medicare retiree or Pre-65 Medicare spouse + child(ren)</v>
      </c>
    </row>
    <row r="29" spans="1:13" x14ac:dyDescent="0.25">
      <c r="E29" s="24" t="s">
        <v>33</v>
      </c>
      <c r="F29" s="18">
        <v>1083.04</v>
      </c>
      <c r="G29" s="18">
        <v>1120.51</v>
      </c>
      <c r="H29" s="18">
        <v>1064.9000000000001</v>
      </c>
      <c r="I29" s="25">
        <v>974.56</v>
      </c>
      <c r="J29" t="str">
        <f t="shared" si="8"/>
        <v>AfterPre-65 Medicare EligibleConsumer Choice HSANon-Medicare retiree + Pre-65 Medicare spouse</v>
      </c>
      <c r="K29" t="str">
        <f t="shared" si="9"/>
        <v>AfterPre-65 Medicare EligibleComprehensive CareNon-Medicare retiree + Pre-65 Medicare spouse</v>
      </c>
      <c r="L29" t="str">
        <f t="shared" si="10"/>
        <v>AfterPre-65 Medicare EligibleBlueChoice HMONon-Medicare retiree + Pre-65 Medicare spouse</v>
      </c>
      <c r="M29" t="str">
        <f t="shared" si="11"/>
        <v>AfterPre-65 Medicare EligibleKaiser Permanente HMONon-Medicare retiree + Pre-65 Medicare spouse</v>
      </c>
    </row>
    <row r="30" spans="1:13" ht="12.75" customHeight="1" x14ac:dyDescent="0.25">
      <c r="E30" s="24" t="s">
        <v>34</v>
      </c>
      <c r="F30" s="18">
        <v>1083.04</v>
      </c>
      <c r="G30" s="18">
        <v>1144.68</v>
      </c>
      <c r="H30" s="19" t="s">
        <v>31</v>
      </c>
      <c r="I30" s="25">
        <v>1010.2</v>
      </c>
      <c r="J30" t="str">
        <f t="shared" si="8"/>
        <v>AfterPre-65 Medicare EligibleConsumer Choice HSAPre-65 Medicare retiree + Pre-65 Medicare spouse</v>
      </c>
      <c r="K30" t="str">
        <f t="shared" si="9"/>
        <v>AfterPre-65 Medicare EligibleComprehensive CarePre-65 Medicare retiree + Pre-65 Medicare spouse</v>
      </c>
      <c r="L30" t="str">
        <f t="shared" si="10"/>
        <v>AfterPre-65 Medicare EligibleBlueChoice HMOPre-65 Medicare retiree + Pre-65 Medicare spouse</v>
      </c>
      <c r="M30" t="str">
        <f t="shared" si="11"/>
        <v>AfterPre-65 Medicare EligibleKaiser Permanente HMOPre-65 Medicare retiree + Pre-65 Medicare spouse</v>
      </c>
    </row>
    <row r="31" spans="1:13" x14ac:dyDescent="0.25">
      <c r="E31" s="24" t="s">
        <v>35</v>
      </c>
      <c r="F31" s="18">
        <v>1525.06</v>
      </c>
      <c r="G31" s="18">
        <v>1574.51</v>
      </c>
      <c r="H31" s="18">
        <v>1521.3</v>
      </c>
      <c r="I31" s="25">
        <v>1366.42</v>
      </c>
      <c r="J31" t="str">
        <f t="shared" si="8"/>
        <v>AfterPre-65 Medicare EligibleConsumer Choice HSAFamily (non-Medicare retiree + Pre-65 Medicare spouse + child[ren])</v>
      </c>
      <c r="K31" t="str">
        <f t="shared" si="9"/>
        <v>AfterPre-65 Medicare EligibleComprehensive CareFamily (non-Medicare retiree + Pre-65 Medicare spouse + child[ren])</v>
      </c>
      <c r="L31" t="str">
        <f t="shared" si="10"/>
        <v>AfterPre-65 Medicare EligibleBlueChoice HMOFamily (non-Medicare retiree + Pre-65 Medicare spouse + child[ren])</v>
      </c>
      <c r="M31" t="str">
        <f t="shared" si="11"/>
        <v>AfterPre-65 Medicare EligibleKaiser Permanente HMOFamily (non-Medicare retiree + Pre-65 Medicare spouse + child[ren])</v>
      </c>
    </row>
    <row r="32" spans="1:13" x14ac:dyDescent="0.25">
      <c r="E32" s="24" t="s">
        <v>36</v>
      </c>
      <c r="F32" s="18">
        <v>1043.32</v>
      </c>
      <c r="G32" s="18">
        <v>1069.77</v>
      </c>
      <c r="H32" s="19" t="s">
        <v>31</v>
      </c>
      <c r="I32" s="25">
        <v>933.66</v>
      </c>
      <c r="J32" t="str">
        <f t="shared" si="8"/>
        <v>AfterPre-65 Medicare EligibleConsumer Choice HSAPre-65 Medicare retiree + non-Medicare spouse</v>
      </c>
      <c r="K32" t="str">
        <f t="shared" si="9"/>
        <v>AfterPre-65 Medicare EligibleComprehensive CarePre-65 Medicare retiree + non-Medicare spouse</v>
      </c>
      <c r="L32" t="str">
        <f t="shared" si="10"/>
        <v>AfterPre-65 Medicare EligibleBlueChoice HMOPre-65 Medicare retiree + non-Medicare spouse</v>
      </c>
      <c r="M32" t="str">
        <f t="shared" si="11"/>
        <v>AfterPre-65 Medicare EligibleKaiser Permanente HMOPre-65 Medicare retiree + non-Medicare spouse</v>
      </c>
    </row>
    <row r="33" spans="4:13" x14ac:dyDescent="0.25">
      <c r="E33" s="24" t="s">
        <v>37</v>
      </c>
      <c r="F33" s="18">
        <v>1485.34</v>
      </c>
      <c r="G33" s="18">
        <v>1523.77</v>
      </c>
      <c r="H33" s="19" t="s">
        <v>31</v>
      </c>
      <c r="I33" s="25">
        <v>1325.52</v>
      </c>
      <c r="J33" t="str">
        <f t="shared" si="8"/>
        <v>AfterPre-65 Medicare EligibleConsumer Choice HSAFamily (pre-65 Medicare retiree + non-Medicare spouse + child[ren])</v>
      </c>
      <c r="K33" t="str">
        <f t="shared" si="9"/>
        <v>AfterPre-65 Medicare EligibleComprehensive CareFamily (pre-65 Medicare retiree + non-Medicare spouse + child[ren])</v>
      </c>
      <c r="L33" t="str">
        <f t="shared" si="10"/>
        <v>AfterPre-65 Medicare EligibleBlueChoice HMOFamily (pre-65 Medicare retiree + non-Medicare spouse + child[ren])</v>
      </c>
      <c r="M33" t="str">
        <f t="shared" si="11"/>
        <v>AfterPre-65 Medicare EligibleKaiser Permanente HMOFamily (pre-65 Medicare retiree + non-Medicare spouse + child[ren])</v>
      </c>
    </row>
    <row r="34" spans="4:13" x14ac:dyDescent="0.25">
      <c r="E34" s="24" t="s">
        <v>38</v>
      </c>
      <c r="F34" s="18">
        <v>894.3</v>
      </c>
      <c r="G34" s="18">
        <v>920.41</v>
      </c>
      <c r="H34" s="19" t="s">
        <v>31</v>
      </c>
      <c r="I34" s="25">
        <v>805.36</v>
      </c>
      <c r="J34" t="str">
        <f t="shared" si="8"/>
        <v>AfterPre-65 Medicare EligibleConsumer Choice HSAFamily (pre-65 Medicare retiree + child[ren])</v>
      </c>
      <c r="K34" t="str">
        <f t="shared" si="9"/>
        <v>AfterPre-65 Medicare EligibleComprehensive CareFamily (pre-65 Medicare retiree + child[ren])</v>
      </c>
      <c r="L34" t="str">
        <f t="shared" si="10"/>
        <v>AfterPre-65 Medicare EligibleBlueChoice HMOFamily (pre-65 Medicare retiree + child[ren])</v>
      </c>
      <c r="M34" t="str">
        <f t="shared" si="11"/>
        <v>AfterPre-65 Medicare EligibleKaiser Permanente HMOFamily (pre-65 Medicare retiree + child[ren])</v>
      </c>
    </row>
    <row r="35" spans="4:13" x14ac:dyDescent="0.25">
      <c r="E35" s="24" t="s">
        <v>39</v>
      </c>
      <c r="F35" s="18">
        <v>894.3</v>
      </c>
      <c r="G35" s="18">
        <v>920.41</v>
      </c>
      <c r="H35" s="19" t="s">
        <v>31</v>
      </c>
      <c r="I35" s="25">
        <v>805.36</v>
      </c>
      <c r="J35" t="str">
        <f t="shared" si="8"/>
        <v>AfterPre-65 Medicare EligibleConsumer Choice HSAFamily (pre-65 Medicare spouse + child[ren])</v>
      </c>
      <c r="K35" t="str">
        <f t="shared" si="9"/>
        <v>AfterPre-65 Medicare EligibleComprehensive CareFamily (pre-65 Medicare spouse + child[ren])</v>
      </c>
      <c r="L35" t="str">
        <f t="shared" si="10"/>
        <v>AfterPre-65 Medicare EligibleBlueChoice HMOFamily (pre-65 Medicare spouse + child[ren])</v>
      </c>
      <c r="M35" t="str">
        <f t="shared" si="11"/>
        <v>AfterPre-65 Medicare EligibleKaiser Permanente HMOFamily (pre-65 Medicare spouse + child[ren])</v>
      </c>
    </row>
    <row r="36" spans="4:13" ht="13.8" thickBot="1" x14ac:dyDescent="0.3">
      <c r="E36" s="26" t="s">
        <v>40</v>
      </c>
      <c r="F36" s="27">
        <v>1525.06</v>
      </c>
      <c r="G36" s="27">
        <v>1598.68</v>
      </c>
      <c r="H36" s="28" t="s">
        <v>31</v>
      </c>
      <c r="I36" s="29">
        <v>1402.06</v>
      </c>
      <c r="J36" t="str">
        <f t="shared" si="8"/>
        <v>AfterPre-65 Medicare EligibleConsumer Choice HSAFamily (pre-65 Medicare retiree and/or Pre-65 Medicare spouse + child[ren])</v>
      </c>
      <c r="K36" t="str">
        <f t="shared" si="9"/>
        <v>AfterPre-65 Medicare EligibleComprehensive CareFamily (pre-65 Medicare retiree and/or Pre-65 Medicare spouse + child[ren])</v>
      </c>
      <c r="L36" t="str">
        <f t="shared" si="10"/>
        <v>AfterPre-65 Medicare EligibleBlueChoice HMOFamily (pre-65 Medicare retiree and/or Pre-65 Medicare spouse + child[ren])</v>
      </c>
      <c r="M36" t="str">
        <f t="shared" si="11"/>
        <v>AfterPre-65 Medicare EligibleKaiser Permanente HMOFamily (pre-65 Medicare retiree and/or Pre-65 Medicare spouse + child[ren])</v>
      </c>
    </row>
    <row r="37" spans="4:13" x14ac:dyDescent="0.25">
      <c r="E37" s="30" t="s">
        <v>21</v>
      </c>
      <c r="F37" s="31">
        <v>511.76</v>
      </c>
      <c r="G37" s="31">
        <v>512.86</v>
      </c>
      <c r="H37" s="31">
        <v>522.05999999999995</v>
      </c>
      <c r="I37" s="32">
        <v>438.92</v>
      </c>
      <c r="J37" s="49" t="str">
        <f>_xlfn.CONCAT("After",$D$13, $F$2,E37)</f>
        <v>AfterNon Medicare EligibleConsumer Choice HSANon-Medicare retiree only</v>
      </c>
      <c r="K37" s="49" t="str">
        <f>_xlfn.CONCAT("After",$D$13, $G$2,$E37)</f>
        <v>AfterNon Medicare EligibleComprehensive CareNon-Medicare retiree only</v>
      </c>
      <c r="L37" s="49" t="str">
        <f>_xlfn.CONCAT("After",$D$13, $H$2,$E37)</f>
        <v>AfterNon Medicare EligibleBlueChoice HMONon-Medicare retiree only</v>
      </c>
      <c r="M37" s="49" t="str">
        <f>_xlfn.CONCAT("After",$D$13, $I$2,$E37)</f>
        <v>AfterNon Medicare EligibleKaiser Permanente HMONon-Medicare retiree only</v>
      </c>
    </row>
    <row r="38" spans="4:13" x14ac:dyDescent="0.25">
      <c r="D38" s="20" t="s">
        <v>42</v>
      </c>
      <c r="E38" s="33" t="s">
        <v>22</v>
      </c>
      <c r="F38" s="17">
        <v>531.55999999999995</v>
      </c>
      <c r="G38" s="17">
        <v>532.74</v>
      </c>
      <c r="H38" s="17">
        <v>542.84</v>
      </c>
      <c r="I38" s="34">
        <v>398.02</v>
      </c>
      <c r="J38" s="49" t="str">
        <f t="shared" ref="J38:J45" si="12">_xlfn.CONCAT("After",$D$13, $F$2,E38)</f>
        <v>AfterNon Medicare EligibleConsumer Choice HSANon-Medicare spouse only</v>
      </c>
      <c r="K38" s="49" t="str">
        <f t="shared" ref="K38:K45" si="13">_xlfn.CONCAT("After",$D$13, $G$2,$E38)</f>
        <v>AfterNon Medicare EligibleComprehensive CareNon-Medicare spouse only</v>
      </c>
      <c r="L38" s="49" t="str">
        <f t="shared" ref="L38:L45" si="14">_xlfn.CONCAT("After",$D$13, $H$2,$E38)</f>
        <v>AfterNon Medicare EligibleBlueChoice HMONon-Medicare spouse only</v>
      </c>
      <c r="M38" s="49" t="str">
        <f t="shared" ref="M38:M45" si="15">_xlfn.CONCAT("After",$D$13, $I$2,$E38)</f>
        <v>AfterNon Medicare EligibleKaiser Permanente HMONon-Medicare spouse only</v>
      </c>
    </row>
    <row r="39" spans="4:13" x14ac:dyDescent="0.25">
      <c r="E39" s="33" t="s">
        <v>30</v>
      </c>
      <c r="F39" s="17">
        <v>382.54</v>
      </c>
      <c r="G39" s="17">
        <v>383.38</v>
      </c>
      <c r="H39" s="17">
        <v>390.72</v>
      </c>
      <c r="I39" s="34">
        <v>330.8</v>
      </c>
      <c r="J39" s="49" t="str">
        <f t="shared" si="12"/>
        <v>AfterNon Medicare EligibleConsumer Choice HSAChild(ren) only</v>
      </c>
      <c r="K39" s="49" t="str">
        <f t="shared" si="13"/>
        <v>AfterNon Medicare EligibleComprehensive CareChild(ren) only</v>
      </c>
      <c r="L39" s="49" t="str">
        <f t="shared" si="14"/>
        <v>AfterNon Medicare EligibleBlueChoice HMOChild(ren) only</v>
      </c>
      <c r="M39" s="49" t="str">
        <f t="shared" si="15"/>
        <v>AfterNon Medicare EligibleKaiser Permanente HMOChild(ren) only</v>
      </c>
    </row>
    <row r="40" spans="4:13" x14ac:dyDescent="0.25">
      <c r="E40" s="33" t="s">
        <v>23</v>
      </c>
      <c r="F40" s="17">
        <v>894.3</v>
      </c>
      <c r="G40" s="17">
        <v>896.24</v>
      </c>
      <c r="H40" s="17">
        <v>912.78</v>
      </c>
      <c r="I40" s="34">
        <v>769.72</v>
      </c>
      <c r="J40" s="49" t="str">
        <f t="shared" si="12"/>
        <v>AfterNon Medicare EligibleConsumer Choice HSANon-Medicare retiree + child(ren)</v>
      </c>
      <c r="K40" s="49" t="str">
        <f t="shared" si="13"/>
        <v>AfterNon Medicare EligibleComprehensive CareNon-Medicare retiree + child(ren)</v>
      </c>
      <c r="L40" s="49" t="str">
        <f t="shared" si="14"/>
        <v>AfterNon Medicare EligibleBlueChoice HMONon-Medicare retiree + child(ren)</v>
      </c>
      <c r="M40" s="49" t="str">
        <f t="shared" si="15"/>
        <v>AfterNon Medicare EligibleKaiser Permanente HMONon-Medicare retiree + child(ren)</v>
      </c>
    </row>
    <row r="41" spans="4:13" x14ac:dyDescent="0.25">
      <c r="E41" s="33" t="s">
        <v>24</v>
      </c>
      <c r="F41" s="17">
        <v>914.1</v>
      </c>
      <c r="G41" s="17">
        <v>916.12</v>
      </c>
      <c r="H41" s="17">
        <v>933.56</v>
      </c>
      <c r="I41" s="34">
        <v>728.82</v>
      </c>
      <c r="J41" s="49" t="str">
        <f t="shared" si="12"/>
        <v>AfterNon Medicare EligibleConsumer Choice HSANon-Medicare spouse + child(ren)</v>
      </c>
      <c r="K41" s="49" t="str">
        <f t="shared" si="13"/>
        <v>AfterNon Medicare EligibleComprehensive CareNon-Medicare spouse + child(ren)</v>
      </c>
      <c r="L41" s="49" t="str">
        <f t="shared" si="14"/>
        <v>AfterNon Medicare EligibleBlueChoice HMONon-Medicare spouse + child(ren)</v>
      </c>
      <c r="M41" s="49" t="str">
        <f t="shared" si="15"/>
        <v>AfterNon Medicare EligibleKaiser Permanente HMONon-Medicare spouse + child(ren)</v>
      </c>
    </row>
    <row r="42" spans="4:13" x14ac:dyDescent="0.25">
      <c r="E42" s="33" t="s">
        <v>25</v>
      </c>
      <c r="F42" s="17">
        <v>1043.32</v>
      </c>
      <c r="G42" s="17">
        <v>1045.5999999999999</v>
      </c>
      <c r="H42" s="17">
        <v>1064.9000000000001</v>
      </c>
      <c r="I42" s="34">
        <v>898.02</v>
      </c>
      <c r="J42" s="49" t="str">
        <f t="shared" si="12"/>
        <v>AfterNon Medicare EligibleConsumer Choice HSANon-Medicare retiree + non-Medicare spouse</v>
      </c>
      <c r="K42" s="49" t="str">
        <f t="shared" si="13"/>
        <v>AfterNon Medicare EligibleComprehensive CareNon-Medicare retiree + non-Medicare spouse</v>
      </c>
      <c r="L42" s="49" t="str">
        <f t="shared" si="14"/>
        <v>AfterNon Medicare EligibleBlueChoice HMONon-Medicare retiree + non-Medicare spouse</v>
      </c>
      <c r="M42" s="49" t="str">
        <f t="shared" si="15"/>
        <v>AfterNon Medicare EligibleKaiser Permanente HMONon-Medicare retiree + non-Medicare spouse</v>
      </c>
    </row>
    <row r="43" spans="4:13" x14ac:dyDescent="0.25">
      <c r="E43" s="33" t="s">
        <v>50</v>
      </c>
      <c r="F43" s="17">
        <v>1490.46</v>
      </c>
      <c r="G43" s="17">
        <v>1493.72</v>
      </c>
      <c r="H43" s="17">
        <v>1521.3</v>
      </c>
      <c r="I43" s="34">
        <v>1282.8800000000001</v>
      </c>
      <c r="J43" s="49" t="str">
        <f t="shared" si="12"/>
        <v>AfterNon Medicare EligibleConsumer Choice HSAFamily (non-Medicare retiree + non-Medicare spouse and child(ren)</v>
      </c>
      <c r="K43" s="49" t="str">
        <f t="shared" si="13"/>
        <v>AfterNon Medicare EligibleComprehensive CareFamily (non-Medicare retiree + non-Medicare spouse and child(ren)</v>
      </c>
      <c r="L43" s="49" t="str">
        <f t="shared" si="14"/>
        <v>AfterNon Medicare EligibleBlueChoice HMOFamily (non-Medicare retiree + non-Medicare spouse and child(ren)</v>
      </c>
      <c r="M43" s="49" t="str">
        <f t="shared" si="15"/>
        <v>AfterNon Medicare EligibleKaiser Permanente HMOFamily (non-Medicare retiree + non-Medicare spouse and child(ren)</v>
      </c>
    </row>
    <row r="44" spans="4:13" x14ac:dyDescent="0.25">
      <c r="E44" s="33" t="s">
        <v>51</v>
      </c>
      <c r="F44" s="17">
        <v>894.3</v>
      </c>
      <c r="G44" s="17">
        <v>896.24</v>
      </c>
      <c r="H44" s="17">
        <v>912.78</v>
      </c>
      <c r="I44" s="34">
        <v>769.72</v>
      </c>
      <c r="J44" s="49" t="str">
        <f t="shared" si="12"/>
        <v>AfterNon Medicare EligibleConsumer Choice HSAFamily (non-Medicare retiree + children)</v>
      </c>
      <c r="K44" s="49" t="str">
        <f t="shared" si="13"/>
        <v>AfterNon Medicare EligibleComprehensive CareFamily (non-Medicare retiree + children)</v>
      </c>
      <c r="L44" s="49" t="str">
        <f t="shared" si="14"/>
        <v>AfterNon Medicare EligibleBlueChoice HMOFamily (non-Medicare retiree + children)</v>
      </c>
      <c r="M44" s="49" t="str">
        <f t="shared" si="15"/>
        <v>AfterNon Medicare EligibleKaiser Permanente HMOFamily (non-Medicare retiree + children)</v>
      </c>
    </row>
    <row r="45" spans="4:13" ht="13.8" thickBot="1" x14ac:dyDescent="0.3">
      <c r="E45" s="35" t="s">
        <v>52</v>
      </c>
      <c r="F45" s="36">
        <v>914.1</v>
      </c>
      <c r="G45" s="36">
        <v>916.12</v>
      </c>
      <c r="H45" s="36">
        <v>933.56</v>
      </c>
      <c r="I45" s="37">
        <v>728.82</v>
      </c>
      <c r="J45" s="49" t="str">
        <f t="shared" si="12"/>
        <v>AfterNon Medicare EligibleConsumer Choice HSAFamily (non-Medicare spouse + child(ren)</v>
      </c>
      <c r="K45" s="49" t="str">
        <f t="shared" si="13"/>
        <v>AfterNon Medicare EligibleComprehensive CareFamily (non-Medicare spouse + child(ren)</v>
      </c>
      <c r="L45" s="49" t="str">
        <f t="shared" si="14"/>
        <v>AfterNon Medicare EligibleBlueChoice HMOFamily (non-Medicare spouse + child(ren)</v>
      </c>
      <c r="M45" s="49" t="str">
        <f t="shared" si="15"/>
        <v>AfterNon Medicare EligibleKaiser Permanente HMOFamily (non-Medicare spouse + child(ren)</v>
      </c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6"/>
    </row>
    <row r="78" spans="1:1" x14ac:dyDescent="0.25">
      <c r="A78" s="16"/>
    </row>
    <row r="79" spans="1:1" x14ac:dyDescent="0.25">
      <c r="A79" s="16"/>
    </row>
    <row r="80" spans="1:1" x14ac:dyDescent="0.25">
      <c r="A80" s="16"/>
    </row>
    <row r="81" spans="1:1" x14ac:dyDescent="0.25">
      <c r="A81" s="16"/>
    </row>
    <row r="82" spans="1:1" x14ac:dyDescent="0.25">
      <c r="A82" s="16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  <row r="86" spans="1:1" x14ac:dyDescent="0.25">
      <c r="A86" s="16"/>
    </row>
  </sheetData>
  <mergeCells count="2">
    <mergeCell ref="F25:I25"/>
    <mergeCell ref="F1:I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85A5-6FFB-40E0-A15A-2956F99C080F}">
  <sheetPr codeName="Sheet5"/>
  <dimension ref="A1:S86"/>
  <sheetViews>
    <sheetView showGridLines="0" zoomScale="53" zoomScaleNormal="100" workbookViewId="0">
      <selection activeCell="M12" sqref="M12"/>
    </sheetView>
  </sheetViews>
  <sheetFormatPr defaultColWidth="8.88671875" defaultRowHeight="14.4" x14ac:dyDescent="0.25"/>
  <cols>
    <col min="1" max="1" width="40" style="68" bestFit="1" customWidth="1"/>
    <col min="2" max="2" width="26.77734375" style="68" bestFit="1" customWidth="1"/>
    <col min="3" max="4" width="8.88671875" style="68"/>
    <col min="5" max="5" width="22.44140625" style="68" bestFit="1" customWidth="1"/>
    <col min="6" max="6" width="60.109375" style="68" bestFit="1" customWidth="1"/>
    <col min="7" max="7" width="18.77734375" style="68" bestFit="1" customWidth="1"/>
    <col min="8" max="8" width="17.77734375" style="68" bestFit="1" customWidth="1"/>
    <col min="9" max="9" width="14.44140625" style="68" bestFit="1" customWidth="1"/>
    <col min="10" max="10" width="20.44140625" style="68" bestFit="1" customWidth="1"/>
    <col min="11" max="11" width="12.88671875" style="68" customWidth="1"/>
    <col min="12" max="12" width="22.44140625" style="117" bestFit="1" customWidth="1"/>
    <col min="13" max="13" width="60.109375" style="117" bestFit="1" customWidth="1"/>
    <col min="14" max="14" width="20.109375" style="117" bestFit="1" customWidth="1"/>
    <col min="15" max="15" width="19.109375" style="117" bestFit="1" customWidth="1"/>
    <col min="16" max="16" width="15.77734375" style="117" bestFit="1" customWidth="1"/>
    <col min="17" max="17" width="22.77734375" style="117" bestFit="1" customWidth="1"/>
    <col min="18" max="16384" width="8.88671875" style="68"/>
  </cols>
  <sheetData>
    <row r="1" spans="1:19" ht="13.8" customHeight="1" x14ac:dyDescent="0.3">
      <c r="A1" s="68" t="s">
        <v>86</v>
      </c>
      <c r="F1" s="69"/>
      <c r="G1" s="185" t="s">
        <v>53</v>
      </c>
      <c r="H1" s="186"/>
      <c r="I1" s="186"/>
      <c r="J1" s="186"/>
      <c r="M1" s="118"/>
      <c r="N1" s="177" t="s">
        <v>59</v>
      </c>
      <c r="O1" s="178"/>
      <c r="P1" s="178"/>
      <c r="Q1" s="178"/>
    </row>
    <row r="2" spans="1:19" ht="55.8" thickBot="1" x14ac:dyDescent="0.3">
      <c r="A2" s="66" t="s">
        <v>68</v>
      </c>
      <c r="B2" s="67" t="s">
        <v>69</v>
      </c>
      <c r="F2" s="72"/>
      <c r="G2" s="73" t="s">
        <v>70</v>
      </c>
      <c r="H2" s="73" t="s">
        <v>71</v>
      </c>
      <c r="I2" s="73" t="s">
        <v>72</v>
      </c>
      <c r="J2" s="74" t="s">
        <v>73</v>
      </c>
      <c r="K2" s="113" t="s">
        <v>85</v>
      </c>
      <c r="M2" s="121"/>
      <c r="N2" s="122" t="s">
        <v>93</v>
      </c>
      <c r="O2" s="122" t="s">
        <v>94</v>
      </c>
      <c r="P2" s="122" t="s">
        <v>95</v>
      </c>
      <c r="Q2" s="123" t="s">
        <v>96</v>
      </c>
      <c r="R2" s="113" t="s">
        <v>89</v>
      </c>
      <c r="S2" s="113" t="s">
        <v>90</v>
      </c>
    </row>
    <row r="3" spans="1:19" x14ac:dyDescent="0.25">
      <c r="A3" s="70">
        <v>30</v>
      </c>
      <c r="B3" s="71">
        <v>1</v>
      </c>
      <c r="E3" s="77" t="s">
        <v>41</v>
      </c>
      <c r="F3" s="78" t="s">
        <v>54</v>
      </c>
      <c r="G3" s="79">
        <v>83.2</v>
      </c>
      <c r="H3" s="79">
        <v>169.17</v>
      </c>
      <c r="I3" s="80" t="s">
        <v>74</v>
      </c>
      <c r="J3" s="81">
        <v>136</v>
      </c>
      <c r="K3" s="114" t="str">
        <f>IF(F3=F27,"Y","")</f>
        <v>Y</v>
      </c>
      <c r="L3" s="126" t="s">
        <v>41</v>
      </c>
      <c r="M3" s="160" t="s">
        <v>100</v>
      </c>
      <c r="N3" s="127">
        <v>88.94</v>
      </c>
      <c r="O3" s="127">
        <v>180.84</v>
      </c>
      <c r="P3" s="128">
        <v>253.2</v>
      </c>
      <c r="Q3" s="129">
        <v>149.6</v>
      </c>
      <c r="R3" s="114" t="str">
        <f>IF(M3=M27,"Y","")</f>
        <v>Y</v>
      </c>
      <c r="S3" s="114" t="str">
        <f>IF(M3&lt;&gt;F3,"N","")</f>
        <v>N</v>
      </c>
    </row>
    <row r="4" spans="1:19" x14ac:dyDescent="0.25">
      <c r="A4" s="75">
        <v>29</v>
      </c>
      <c r="B4" s="76">
        <v>0.97</v>
      </c>
      <c r="F4" s="82" t="s">
        <v>75</v>
      </c>
      <c r="G4" s="83">
        <v>176.64</v>
      </c>
      <c r="H4" s="83">
        <v>350.75</v>
      </c>
      <c r="I4" s="84" t="s">
        <v>74</v>
      </c>
      <c r="J4" s="85">
        <v>293.66000000000003</v>
      </c>
      <c r="K4" s="114" t="str">
        <f t="shared" ref="K4:K21" si="0">IF(F4=F28,"Y","")</f>
        <v>Y</v>
      </c>
      <c r="M4" s="157" t="s">
        <v>32</v>
      </c>
      <c r="N4" s="130">
        <v>188.2</v>
      </c>
      <c r="O4" s="130">
        <v>374.94</v>
      </c>
      <c r="P4" s="128">
        <v>485.6</v>
      </c>
      <c r="Q4" s="131">
        <v>323.04000000000002</v>
      </c>
      <c r="R4" s="114" t="str">
        <f t="shared" ref="R4:R21" si="1">IF(M4=M28,"Y","")</f>
        <v>Y</v>
      </c>
      <c r="S4" s="114" t="str">
        <f t="shared" ref="S4:S21" si="2">IF(M4&lt;&gt;F4,"N","")</f>
        <v/>
      </c>
    </row>
    <row r="5" spans="1:19" x14ac:dyDescent="0.25">
      <c r="A5" s="75">
        <v>28</v>
      </c>
      <c r="B5" s="76">
        <v>0.94</v>
      </c>
      <c r="F5" s="82" t="s">
        <v>76</v>
      </c>
      <c r="G5" s="86">
        <v>166.4</v>
      </c>
      <c r="H5" s="86">
        <v>362.51</v>
      </c>
      <c r="I5" s="86">
        <v>510.88</v>
      </c>
      <c r="J5" s="85">
        <v>307.64</v>
      </c>
      <c r="K5" s="114" t="str">
        <f t="shared" si="0"/>
        <v>Y</v>
      </c>
      <c r="M5" s="157" t="s">
        <v>33</v>
      </c>
      <c r="N5" s="128">
        <v>177.88</v>
      </c>
      <c r="O5" s="128">
        <v>387.52</v>
      </c>
      <c r="P5" s="128">
        <v>506.4</v>
      </c>
      <c r="Q5" s="131">
        <v>338.4</v>
      </c>
      <c r="R5" s="114" t="str">
        <f t="shared" si="1"/>
        <v>Y</v>
      </c>
      <c r="S5" s="114" t="str">
        <f t="shared" si="2"/>
        <v/>
      </c>
    </row>
    <row r="6" spans="1:19" x14ac:dyDescent="0.25">
      <c r="A6" s="75">
        <v>27</v>
      </c>
      <c r="B6" s="76">
        <v>0.91</v>
      </c>
      <c r="F6" s="82" t="s">
        <v>77</v>
      </c>
      <c r="G6" s="86">
        <v>166.4</v>
      </c>
      <c r="H6" s="86">
        <v>338.34</v>
      </c>
      <c r="I6" s="84" t="s">
        <v>74</v>
      </c>
      <c r="J6" s="87">
        <v>272</v>
      </c>
      <c r="K6" s="114" t="str">
        <f t="shared" si="0"/>
        <v>Y</v>
      </c>
      <c r="M6" s="157" t="s">
        <v>34</v>
      </c>
      <c r="N6" s="128">
        <v>177.88</v>
      </c>
      <c r="O6" s="128">
        <v>361.68</v>
      </c>
      <c r="P6" s="128">
        <v>506.4</v>
      </c>
      <c r="Q6" s="132">
        <v>299.2</v>
      </c>
      <c r="R6" s="114" t="str">
        <f t="shared" si="1"/>
        <v>Y</v>
      </c>
      <c r="S6" s="114" t="str">
        <f t="shared" si="2"/>
        <v/>
      </c>
    </row>
    <row r="7" spans="1:19" x14ac:dyDescent="0.25">
      <c r="A7" s="75">
        <v>26</v>
      </c>
      <c r="B7" s="76">
        <v>0.89</v>
      </c>
      <c r="F7" s="82" t="s">
        <v>78</v>
      </c>
      <c r="G7" s="86">
        <v>259.83999999999997</v>
      </c>
      <c r="H7" s="86">
        <v>544.09</v>
      </c>
      <c r="I7" s="86">
        <v>729.82</v>
      </c>
      <c r="J7" s="87">
        <v>465.3</v>
      </c>
      <c r="K7" s="114" t="str">
        <f t="shared" si="0"/>
        <v>Y</v>
      </c>
      <c r="M7" s="157" t="s">
        <v>35</v>
      </c>
      <c r="N7" s="128">
        <v>277.76</v>
      </c>
      <c r="O7" s="128">
        <v>581.62</v>
      </c>
      <c r="P7" s="128">
        <v>738.8</v>
      </c>
      <c r="Q7" s="132">
        <v>511.84</v>
      </c>
      <c r="R7" s="114" t="str">
        <f t="shared" si="1"/>
        <v>Y</v>
      </c>
      <c r="S7" s="114" t="str">
        <f t="shared" si="2"/>
        <v/>
      </c>
    </row>
    <row r="8" spans="1:19" x14ac:dyDescent="0.25">
      <c r="A8" s="75">
        <v>25</v>
      </c>
      <c r="B8" s="76">
        <v>0.86</v>
      </c>
      <c r="F8" s="82" t="s">
        <v>79</v>
      </c>
      <c r="G8" s="86">
        <v>206.12</v>
      </c>
      <c r="H8" s="86">
        <v>413.25</v>
      </c>
      <c r="I8" s="84" t="s">
        <v>74</v>
      </c>
      <c r="J8" s="85">
        <v>348.54</v>
      </c>
      <c r="K8" s="114" t="str">
        <f t="shared" si="0"/>
        <v>Y</v>
      </c>
      <c r="M8" s="157" t="s">
        <v>36</v>
      </c>
      <c r="N8" s="128">
        <v>220.34</v>
      </c>
      <c r="O8" s="128">
        <v>441.76</v>
      </c>
      <c r="P8" s="128">
        <v>566.55999999999995</v>
      </c>
      <c r="Q8" s="131">
        <v>383.4</v>
      </c>
      <c r="R8" s="114" t="str">
        <f t="shared" si="1"/>
        <v>Y</v>
      </c>
      <c r="S8" s="114" t="str">
        <f t="shared" si="2"/>
        <v/>
      </c>
    </row>
    <row r="9" spans="1:19" x14ac:dyDescent="0.25">
      <c r="A9" s="75">
        <v>24</v>
      </c>
      <c r="B9" s="76">
        <v>0.81</v>
      </c>
      <c r="F9" s="82" t="s">
        <v>80</v>
      </c>
      <c r="G9" s="86">
        <v>299.56</v>
      </c>
      <c r="H9" s="86">
        <v>594.83000000000004</v>
      </c>
      <c r="I9" s="84" t="s">
        <v>74</v>
      </c>
      <c r="J9" s="87">
        <v>506.2</v>
      </c>
      <c r="K9" s="114" t="str">
        <f t="shared" si="0"/>
        <v>Y</v>
      </c>
      <c r="M9" s="154" t="s">
        <v>101</v>
      </c>
      <c r="N9" s="128">
        <v>320.22000000000003</v>
      </c>
      <c r="O9" s="128">
        <v>635.86</v>
      </c>
      <c r="P9" s="128">
        <v>798.96</v>
      </c>
      <c r="Q9" s="132">
        <v>556.84</v>
      </c>
      <c r="R9" s="114" t="str">
        <f t="shared" si="1"/>
        <v>Y</v>
      </c>
      <c r="S9" s="114" t="str">
        <f t="shared" si="2"/>
        <v>N</v>
      </c>
    </row>
    <row r="10" spans="1:19" x14ac:dyDescent="0.25">
      <c r="A10" s="75">
        <v>23</v>
      </c>
      <c r="B10" s="76">
        <v>0.77</v>
      </c>
      <c r="F10" s="82" t="s">
        <v>81</v>
      </c>
      <c r="G10" s="83">
        <v>176.64</v>
      </c>
      <c r="H10" s="83">
        <v>350.75</v>
      </c>
      <c r="I10" s="84" t="s">
        <v>74</v>
      </c>
      <c r="J10" s="85">
        <v>293.66000000000003</v>
      </c>
      <c r="K10" s="114" t="str">
        <f t="shared" si="0"/>
        <v>Y</v>
      </c>
      <c r="M10" s="154" t="s">
        <v>37</v>
      </c>
      <c r="N10" s="128">
        <v>320.22000000000003</v>
      </c>
      <c r="O10" s="128">
        <v>635.86</v>
      </c>
      <c r="P10" s="128">
        <v>798.96</v>
      </c>
      <c r="Q10" s="132">
        <v>556.84</v>
      </c>
      <c r="R10" s="114" t="str">
        <f t="shared" si="1"/>
        <v>Y</v>
      </c>
      <c r="S10" s="114" t="str">
        <f t="shared" si="2"/>
        <v>N</v>
      </c>
    </row>
    <row r="11" spans="1:19" x14ac:dyDescent="0.25">
      <c r="A11" s="75">
        <v>22</v>
      </c>
      <c r="B11" s="76">
        <v>0.73</v>
      </c>
      <c r="F11" s="82" t="s">
        <v>82</v>
      </c>
      <c r="G11" s="83">
        <v>176.64</v>
      </c>
      <c r="H11" s="83">
        <v>350.75</v>
      </c>
      <c r="I11" s="84" t="s">
        <v>74</v>
      </c>
      <c r="J11" s="85">
        <v>293.66000000000003</v>
      </c>
      <c r="K11" s="114" t="str">
        <f t="shared" si="0"/>
        <v>Y</v>
      </c>
      <c r="M11" s="156" t="s">
        <v>102</v>
      </c>
      <c r="N11" s="130">
        <v>277.76</v>
      </c>
      <c r="O11" s="130">
        <v>555.78</v>
      </c>
      <c r="P11" s="128">
        <v>738.8</v>
      </c>
      <c r="Q11" s="131">
        <v>472.64</v>
      </c>
      <c r="R11" s="114" t="str">
        <f t="shared" si="1"/>
        <v>Y</v>
      </c>
      <c r="S11" s="114" t="str">
        <f t="shared" si="2"/>
        <v>N</v>
      </c>
    </row>
    <row r="12" spans="1:19" ht="28.2" thickBot="1" x14ac:dyDescent="0.3">
      <c r="A12" s="75">
        <v>21</v>
      </c>
      <c r="B12" s="76">
        <v>0.69</v>
      </c>
      <c r="F12" s="88" t="s">
        <v>83</v>
      </c>
      <c r="G12" s="89">
        <v>259.83999999999997</v>
      </c>
      <c r="H12" s="89">
        <v>519.91999999999996</v>
      </c>
      <c r="I12" s="90" t="s">
        <v>74</v>
      </c>
      <c r="J12" s="91">
        <v>429.66</v>
      </c>
      <c r="K12" s="114" t="str">
        <f t="shared" si="0"/>
        <v>Y</v>
      </c>
      <c r="M12" s="167" t="s">
        <v>103</v>
      </c>
      <c r="N12" s="130">
        <v>188.2</v>
      </c>
      <c r="O12" s="130">
        <v>374.94</v>
      </c>
      <c r="P12" s="128">
        <v>485.6</v>
      </c>
      <c r="Q12" s="131">
        <v>323.04000000000002</v>
      </c>
      <c r="R12" s="114" t="str">
        <f t="shared" si="1"/>
        <v>Y</v>
      </c>
      <c r="S12" s="114" t="str">
        <f t="shared" si="2"/>
        <v>N</v>
      </c>
    </row>
    <row r="13" spans="1:19" x14ac:dyDescent="0.25">
      <c r="A13" s="75">
        <v>20</v>
      </c>
      <c r="B13" s="76">
        <v>0.64</v>
      </c>
      <c r="E13" s="92" t="s">
        <v>42</v>
      </c>
      <c r="F13" s="93" t="s">
        <v>21</v>
      </c>
      <c r="G13" s="94">
        <v>83.2</v>
      </c>
      <c r="H13" s="94">
        <v>193.34</v>
      </c>
      <c r="I13" s="94">
        <v>228.32</v>
      </c>
      <c r="J13" s="95">
        <v>171.64</v>
      </c>
      <c r="K13" s="114" t="str">
        <f t="shared" si="0"/>
        <v>Y</v>
      </c>
      <c r="L13" s="133" t="s">
        <v>42</v>
      </c>
      <c r="M13" s="161" t="s">
        <v>21</v>
      </c>
      <c r="N13" s="134">
        <v>88.94</v>
      </c>
      <c r="O13" s="134">
        <v>206.68</v>
      </c>
      <c r="P13" s="134">
        <v>253.2</v>
      </c>
      <c r="Q13" s="135">
        <v>188.8</v>
      </c>
      <c r="R13" s="114" t="str">
        <f t="shared" si="1"/>
        <v>Y</v>
      </c>
      <c r="S13" s="114" t="str">
        <f t="shared" si="2"/>
        <v/>
      </c>
    </row>
    <row r="14" spans="1:19" x14ac:dyDescent="0.25">
      <c r="A14" s="75">
        <v>19</v>
      </c>
      <c r="B14" s="76">
        <v>0.6</v>
      </c>
      <c r="F14" s="96" t="s">
        <v>22</v>
      </c>
      <c r="G14" s="97">
        <v>122.92</v>
      </c>
      <c r="H14" s="97">
        <v>244.08</v>
      </c>
      <c r="I14" s="97">
        <v>282.56</v>
      </c>
      <c r="J14" s="98">
        <v>212.54</v>
      </c>
      <c r="K14" s="114" t="str">
        <f t="shared" si="0"/>
        <v>Y</v>
      </c>
      <c r="M14" s="162" t="s">
        <v>22</v>
      </c>
      <c r="N14" s="136">
        <v>131.4</v>
      </c>
      <c r="O14" s="136">
        <v>260.92</v>
      </c>
      <c r="P14" s="136">
        <v>313.36</v>
      </c>
      <c r="Q14" s="137">
        <v>233.8</v>
      </c>
      <c r="R14" s="114" t="str">
        <f t="shared" si="1"/>
        <v>Y</v>
      </c>
      <c r="S14" s="114" t="str">
        <f t="shared" si="2"/>
        <v/>
      </c>
    </row>
    <row r="15" spans="1:19" x14ac:dyDescent="0.25">
      <c r="A15" s="75">
        <v>18</v>
      </c>
      <c r="B15" s="76">
        <v>0.56000000000000005</v>
      </c>
      <c r="F15" s="96" t="s">
        <v>30</v>
      </c>
      <c r="G15" s="97">
        <v>93.44</v>
      </c>
      <c r="H15" s="97">
        <v>181.58</v>
      </c>
      <c r="I15" s="97">
        <v>209.56</v>
      </c>
      <c r="J15" s="98">
        <v>157.66</v>
      </c>
      <c r="K15" s="114" t="str">
        <f t="shared" si="0"/>
        <v>Y</v>
      </c>
      <c r="M15" s="162" t="s">
        <v>30</v>
      </c>
      <c r="N15" s="136">
        <v>99.88</v>
      </c>
      <c r="O15" s="136">
        <v>194.1</v>
      </c>
      <c r="P15" s="136">
        <v>232.4</v>
      </c>
      <c r="Q15" s="137">
        <v>173.44</v>
      </c>
      <c r="R15" s="114" t="str">
        <f t="shared" si="1"/>
        <v>Y</v>
      </c>
      <c r="S15" s="114" t="str">
        <f t="shared" si="2"/>
        <v/>
      </c>
    </row>
    <row r="16" spans="1:19" x14ac:dyDescent="0.25">
      <c r="A16" s="75">
        <v>17</v>
      </c>
      <c r="B16" s="76">
        <v>0.51</v>
      </c>
      <c r="F16" s="96" t="s">
        <v>23</v>
      </c>
      <c r="G16" s="97">
        <v>176.64</v>
      </c>
      <c r="H16" s="97">
        <v>374.92</v>
      </c>
      <c r="I16" s="97">
        <v>437.88</v>
      </c>
      <c r="J16" s="98">
        <v>329.3</v>
      </c>
      <c r="K16" s="114" t="str">
        <f t="shared" si="0"/>
        <v>Y</v>
      </c>
      <c r="M16" s="162" t="s">
        <v>23</v>
      </c>
      <c r="N16" s="136">
        <v>188.82</v>
      </c>
      <c r="O16" s="136">
        <v>400.78</v>
      </c>
      <c r="P16" s="136">
        <v>485.6</v>
      </c>
      <c r="Q16" s="137">
        <v>362.24</v>
      </c>
      <c r="R16" s="114" t="str">
        <f t="shared" si="1"/>
        <v>Y</v>
      </c>
      <c r="S16" s="114" t="str">
        <f t="shared" si="2"/>
        <v/>
      </c>
    </row>
    <row r="17" spans="1:19" x14ac:dyDescent="0.25">
      <c r="A17" s="75">
        <v>16</v>
      </c>
      <c r="B17" s="76">
        <v>0.47</v>
      </c>
      <c r="F17" s="96" t="s">
        <v>24</v>
      </c>
      <c r="G17" s="97">
        <v>216.36</v>
      </c>
      <c r="H17" s="97">
        <v>425.66</v>
      </c>
      <c r="I17" s="97">
        <v>492.12</v>
      </c>
      <c r="J17" s="98">
        <v>370.2</v>
      </c>
      <c r="K17" s="114" t="str">
        <f t="shared" si="0"/>
        <v>Y</v>
      </c>
      <c r="M17" s="162" t="s">
        <v>24</v>
      </c>
      <c r="N17" s="136">
        <v>231.28</v>
      </c>
      <c r="O17" s="136">
        <v>455.02</v>
      </c>
      <c r="P17" s="136">
        <v>545.76</v>
      </c>
      <c r="Q17" s="137">
        <v>407.24</v>
      </c>
      <c r="R17" s="114" t="str">
        <f t="shared" si="1"/>
        <v>Y</v>
      </c>
      <c r="S17" s="114" t="str">
        <f t="shared" si="2"/>
        <v/>
      </c>
    </row>
    <row r="18" spans="1:19" x14ac:dyDescent="0.25">
      <c r="A18" s="75">
        <v>15</v>
      </c>
      <c r="B18" s="76">
        <v>0.43</v>
      </c>
      <c r="F18" s="96" t="s">
        <v>25</v>
      </c>
      <c r="G18" s="97">
        <v>206.12</v>
      </c>
      <c r="H18" s="97">
        <v>437.42</v>
      </c>
      <c r="I18" s="97">
        <v>510.88</v>
      </c>
      <c r="J18" s="98">
        <v>384.18</v>
      </c>
      <c r="K18" s="114" t="str">
        <f t="shared" si="0"/>
        <v>Y</v>
      </c>
      <c r="M18" s="162" t="s">
        <v>25</v>
      </c>
      <c r="N18" s="136">
        <v>220.34</v>
      </c>
      <c r="O18" s="136">
        <v>467.6</v>
      </c>
      <c r="P18" s="136">
        <v>566.55999999999995</v>
      </c>
      <c r="Q18" s="137">
        <v>422.6</v>
      </c>
      <c r="R18" s="114" t="str">
        <f t="shared" si="1"/>
        <v>Y</v>
      </c>
      <c r="S18" s="114" t="str">
        <f t="shared" si="2"/>
        <v/>
      </c>
    </row>
    <row r="19" spans="1:19" x14ac:dyDescent="0.25">
      <c r="A19" s="75">
        <v>14</v>
      </c>
      <c r="B19" s="76">
        <v>0.39</v>
      </c>
      <c r="F19" s="96" t="s">
        <v>50</v>
      </c>
      <c r="G19" s="97">
        <v>294.44</v>
      </c>
      <c r="H19" s="97">
        <v>624.88</v>
      </c>
      <c r="I19" s="97">
        <v>729.82</v>
      </c>
      <c r="J19" s="97">
        <v>548.84</v>
      </c>
      <c r="K19" s="114" t="str">
        <f t="shared" si="0"/>
        <v>Y</v>
      </c>
      <c r="M19" s="162" t="s">
        <v>50</v>
      </c>
      <c r="N19" s="136">
        <v>314.76</v>
      </c>
      <c r="O19" s="136">
        <v>668</v>
      </c>
      <c r="P19" s="136">
        <v>809.38</v>
      </c>
      <c r="Q19" s="136">
        <v>603.72</v>
      </c>
      <c r="R19" s="114" t="str">
        <f t="shared" si="1"/>
        <v>Y</v>
      </c>
      <c r="S19" s="114" t="str">
        <f t="shared" si="2"/>
        <v/>
      </c>
    </row>
    <row r="20" spans="1:19" x14ac:dyDescent="0.25">
      <c r="A20" s="75">
        <v>13</v>
      </c>
      <c r="B20" s="76">
        <v>0.34</v>
      </c>
      <c r="F20" s="96" t="s">
        <v>51</v>
      </c>
      <c r="G20" s="97">
        <v>176.64</v>
      </c>
      <c r="H20" s="97">
        <v>374.92</v>
      </c>
      <c r="I20" s="97">
        <v>437.88</v>
      </c>
      <c r="J20" s="98">
        <v>329.3</v>
      </c>
      <c r="K20" s="114" t="str">
        <f t="shared" si="0"/>
        <v>Y</v>
      </c>
      <c r="M20" s="162"/>
      <c r="N20" s="136"/>
      <c r="O20" s="136"/>
      <c r="P20" s="136"/>
      <c r="Q20" s="137"/>
      <c r="R20" s="114" t="str">
        <f t="shared" si="1"/>
        <v>Y</v>
      </c>
      <c r="S20" s="114" t="str">
        <f t="shared" si="2"/>
        <v>N</v>
      </c>
    </row>
    <row r="21" spans="1:19" ht="15" thickBot="1" x14ac:dyDescent="0.3">
      <c r="A21" s="75">
        <v>12</v>
      </c>
      <c r="B21" s="76">
        <v>0.3</v>
      </c>
      <c r="F21" s="99" t="s">
        <v>52</v>
      </c>
      <c r="G21" s="100">
        <v>216.36</v>
      </c>
      <c r="H21" s="100">
        <v>425.66</v>
      </c>
      <c r="I21" s="100">
        <v>492.12</v>
      </c>
      <c r="J21" s="101">
        <v>370.2</v>
      </c>
      <c r="K21" s="114" t="str">
        <f t="shared" si="0"/>
        <v>Y</v>
      </c>
      <c r="M21" s="163"/>
      <c r="N21" s="136"/>
      <c r="O21" s="136"/>
      <c r="P21" s="136"/>
      <c r="Q21" s="137"/>
      <c r="R21" s="114" t="str">
        <f t="shared" si="1"/>
        <v>Y</v>
      </c>
      <c r="S21" s="114" t="str">
        <f t="shared" si="2"/>
        <v>N</v>
      </c>
    </row>
    <row r="22" spans="1:19" x14ac:dyDescent="0.25">
      <c r="A22" s="75">
        <v>11</v>
      </c>
      <c r="B22" s="76">
        <v>0.26</v>
      </c>
      <c r="M22" s="164"/>
    </row>
    <row r="23" spans="1:19" x14ac:dyDescent="0.25">
      <c r="A23" s="75">
        <v>10</v>
      </c>
      <c r="B23" s="76">
        <v>0.21</v>
      </c>
      <c r="M23" s="164"/>
    </row>
    <row r="24" spans="1:19" x14ac:dyDescent="0.25">
      <c r="A24" s="102" t="s">
        <v>84</v>
      </c>
      <c r="B24" s="103">
        <v>0</v>
      </c>
      <c r="M24" s="164"/>
    </row>
    <row r="25" spans="1:19" ht="13.8" customHeight="1" x14ac:dyDescent="0.25">
      <c r="F25" s="104"/>
      <c r="G25" s="187" t="s">
        <v>55</v>
      </c>
      <c r="H25" s="188"/>
      <c r="I25" s="188"/>
      <c r="J25" s="188"/>
      <c r="M25" s="165"/>
      <c r="N25" s="179" t="s">
        <v>60</v>
      </c>
      <c r="O25" s="180"/>
      <c r="P25" s="180"/>
      <c r="Q25" s="180"/>
    </row>
    <row r="26" spans="1:19" ht="15" thickBot="1" x14ac:dyDescent="0.3">
      <c r="A26" s="68" t="s">
        <v>87</v>
      </c>
      <c r="C26" s="189" t="s">
        <v>88</v>
      </c>
      <c r="D26" s="189"/>
      <c r="F26" s="105"/>
      <c r="G26" s="106" t="s">
        <v>17</v>
      </c>
      <c r="H26" s="106" t="s">
        <v>18</v>
      </c>
      <c r="I26" s="106" t="s">
        <v>19</v>
      </c>
      <c r="J26" s="107" t="s">
        <v>20</v>
      </c>
      <c r="M26" s="166"/>
      <c r="N26" s="142" t="s">
        <v>17</v>
      </c>
      <c r="O26" s="142" t="s">
        <v>18</v>
      </c>
      <c r="P26" s="142" t="s">
        <v>19</v>
      </c>
      <c r="Q26" s="143" t="s">
        <v>20</v>
      </c>
    </row>
    <row r="27" spans="1:19" ht="26.4" x14ac:dyDescent="0.25">
      <c r="A27" s="1" t="s">
        <v>0</v>
      </c>
      <c r="B27" s="2" t="s">
        <v>1</v>
      </c>
      <c r="F27" s="78" t="s">
        <v>54</v>
      </c>
      <c r="G27" s="94">
        <v>511.76</v>
      </c>
      <c r="H27" s="94">
        <v>537.03</v>
      </c>
      <c r="I27" s="108" t="s">
        <v>31</v>
      </c>
      <c r="J27" s="95">
        <v>474.56</v>
      </c>
      <c r="M27" s="160" t="str">
        <f>M3</f>
        <v>Pre-65 Medicare retiree or Pre-65 Medicare spouse or Medicare child only +26 years old</v>
      </c>
      <c r="N27" s="144">
        <v>568.04</v>
      </c>
      <c r="O27" s="144">
        <v>596.96</v>
      </c>
      <c r="P27" s="145">
        <v>576.36</v>
      </c>
      <c r="Q27" s="146">
        <v>503.2</v>
      </c>
      <c r="S27" s="114" t="str">
        <f t="shared" ref="S27:S45" si="3">IF(M27&lt;&gt;F27,"N","")</f>
        <v>N</v>
      </c>
    </row>
    <row r="28" spans="1:19" x14ac:dyDescent="0.25">
      <c r="A28" s="3">
        <v>30</v>
      </c>
      <c r="B28" s="48">
        <v>1</v>
      </c>
      <c r="C28" s="68" t="str">
        <f>IF(A28=A3,"Y","")</f>
        <v>Y</v>
      </c>
      <c r="D28" s="68" t="str">
        <f>IF(B28=B3,"Y","")</f>
        <v>Y</v>
      </c>
      <c r="E28" s="92" t="s">
        <v>41</v>
      </c>
      <c r="F28" s="96" t="s">
        <v>32</v>
      </c>
      <c r="G28" s="97">
        <v>894.3</v>
      </c>
      <c r="H28" s="97">
        <v>920.41</v>
      </c>
      <c r="I28" s="109" t="s">
        <v>31</v>
      </c>
      <c r="J28" s="98">
        <v>805.36</v>
      </c>
      <c r="L28" s="133" t="s">
        <v>41</v>
      </c>
      <c r="M28" s="157" t="str">
        <f t="shared" ref="M28:M36" si="4">M4</f>
        <v>Pre-65 Medicare retiree or Pre-65 Medicare spouse + child(ren)</v>
      </c>
      <c r="N28" s="148">
        <v>993.74</v>
      </c>
      <c r="O28" s="148">
        <v>1025.0999999999999</v>
      </c>
      <c r="P28" s="149">
        <v>1007.62</v>
      </c>
      <c r="Q28" s="150">
        <v>852</v>
      </c>
      <c r="S28" s="114" t="str">
        <f t="shared" si="3"/>
        <v/>
      </c>
    </row>
    <row r="29" spans="1:19" x14ac:dyDescent="0.25">
      <c r="A29" s="4">
        <v>29</v>
      </c>
      <c r="B29" s="5">
        <v>0.97</v>
      </c>
      <c r="C29" s="68" t="str">
        <f t="shared" ref="C29:D29" si="5">IF(A29=A4,"Y","")</f>
        <v>Y</v>
      </c>
      <c r="D29" s="68" t="str">
        <f t="shared" si="5"/>
        <v>Y</v>
      </c>
      <c r="F29" s="96" t="s">
        <v>33</v>
      </c>
      <c r="G29" s="97">
        <v>1083.04</v>
      </c>
      <c r="H29" s="97">
        <v>1120.51</v>
      </c>
      <c r="I29" s="97">
        <v>1064.9000000000001</v>
      </c>
      <c r="J29" s="98">
        <v>974.56</v>
      </c>
      <c r="M29" s="157" t="str">
        <f t="shared" si="4"/>
        <v>Non-Medicare retiree + Pre-65 Medicare spouse</v>
      </c>
      <c r="N29" s="148">
        <v>1201.78</v>
      </c>
      <c r="O29" s="148">
        <v>1245.8599999999999</v>
      </c>
      <c r="P29" s="148">
        <v>1235.68</v>
      </c>
      <c r="Q29" s="150">
        <v>1032.48</v>
      </c>
      <c r="S29" s="114" t="str">
        <f t="shared" si="3"/>
        <v/>
      </c>
    </row>
    <row r="30" spans="1:19" x14ac:dyDescent="0.25">
      <c r="A30" s="4">
        <v>28</v>
      </c>
      <c r="B30" s="5">
        <v>0.94</v>
      </c>
      <c r="C30" s="68" t="str">
        <f t="shared" ref="C30:D30" si="6">IF(A30=A5,"Y","")</f>
        <v>Y</v>
      </c>
      <c r="D30" s="68" t="str">
        <f t="shared" si="6"/>
        <v>Y</v>
      </c>
      <c r="F30" s="96" t="s">
        <v>34</v>
      </c>
      <c r="G30" s="97">
        <v>1083.04</v>
      </c>
      <c r="H30" s="97">
        <v>1144.68</v>
      </c>
      <c r="I30" s="109" t="s">
        <v>31</v>
      </c>
      <c r="J30" s="98">
        <v>1010.2</v>
      </c>
      <c r="M30" s="157" t="str">
        <f t="shared" si="4"/>
        <v>Pre-65 Medicare retiree + Pre-65 Medicare spouse</v>
      </c>
      <c r="N30" s="148">
        <v>1201.78</v>
      </c>
      <c r="O30" s="148">
        <v>1271.7</v>
      </c>
      <c r="P30" s="148">
        <v>1235.68</v>
      </c>
      <c r="Q30" s="150">
        <v>1071.68</v>
      </c>
      <c r="S30" s="114" t="str">
        <f t="shared" si="3"/>
        <v/>
      </c>
    </row>
    <row r="31" spans="1:19" x14ac:dyDescent="0.25">
      <c r="A31" s="4">
        <v>27</v>
      </c>
      <c r="B31" s="5">
        <v>0.91</v>
      </c>
      <c r="C31" s="68" t="str">
        <f t="shared" ref="C31:D31" si="7">IF(A31=A6,"Y","")</f>
        <v>Y</v>
      </c>
      <c r="D31" s="68" t="str">
        <f t="shared" si="7"/>
        <v>Y</v>
      </c>
      <c r="F31" s="96" t="s">
        <v>35</v>
      </c>
      <c r="G31" s="97">
        <v>1525.06</v>
      </c>
      <c r="H31" s="97">
        <v>1574.51</v>
      </c>
      <c r="I31" s="97">
        <v>1521.3</v>
      </c>
      <c r="J31" s="98">
        <v>1366.42</v>
      </c>
      <c r="M31" s="157" t="str">
        <f t="shared" si="4"/>
        <v>Family (non-Medicare retiree + Pre-65 Medicare spouse + child[ren])</v>
      </c>
      <c r="N31" s="148">
        <v>1693.18</v>
      </c>
      <c r="O31" s="148">
        <v>1751.78</v>
      </c>
      <c r="P31" s="148">
        <v>1749.88</v>
      </c>
      <c r="Q31" s="150">
        <v>1446.56</v>
      </c>
      <c r="S31" s="114" t="str">
        <f t="shared" si="3"/>
        <v/>
      </c>
    </row>
    <row r="32" spans="1:19" x14ac:dyDescent="0.25">
      <c r="A32" s="4">
        <v>26</v>
      </c>
      <c r="B32" s="5">
        <v>0.89</v>
      </c>
      <c r="C32" s="68" t="str">
        <f t="shared" ref="C32:D32" si="8">IF(A32=A7,"Y","")</f>
        <v>Y</v>
      </c>
      <c r="D32" s="68" t="str">
        <f t="shared" si="8"/>
        <v>Y</v>
      </c>
      <c r="F32" s="96" t="s">
        <v>36</v>
      </c>
      <c r="G32" s="97">
        <v>1043.32</v>
      </c>
      <c r="H32" s="97">
        <v>1069.77</v>
      </c>
      <c r="I32" s="109" t="s">
        <v>31</v>
      </c>
      <c r="J32" s="98">
        <v>933.66</v>
      </c>
      <c r="M32" s="157" t="str">
        <f t="shared" si="4"/>
        <v>Pre-65 Medicare retiree + non-Medicare spouse</v>
      </c>
      <c r="N32" s="148">
        <v>1159.32</v>
      </c>
      <c r="O32" s="148">
        <v>1191.6199999999999</v>
      </c>
      <c r="P32" s="148">
        <v>1175.52</v>
      </c>
      <c r="Q32" s="150">
        <v>987.48</v>
      </c>
      <c r="S32" s="114" t="str">
        <f t="shared" si="3"/>
        <v/>
      </c>
    </row>
    <row r="33" spans="1:19" x14ac:dyDescent="0.25">
      <c r="A33" s="4">
        <v>25</v>
      </c>
      <c r="B33" s="5">
        <v>0.86</v>
      </c>
      <c r="C33" s="68" t="str">
        <f t="shared" ref="C33:D33" si="9">IF(A33=A8,"Y","")</f>
        <v>Y</v>
      </c>
      <c r="D33" s="68" t="str">
        <f t="shared" si="9"/>
        <v>Y</v>
      </c>
      <c r="F33" s="96" t="s">
        <v>37</v>
      </c>
      <c r="G33" s="97">
        <v>1485.34</v>
      </c>
      <c r="H33" s="97">
        <v>1523.77</v>
      </c>
      <c r="I33" s="109" t="s">
        <v>31</v>
      </c>
      <c r="J33" s="98">
        <v>1325.52</v>
      </c>
      <c r="M33" s="157" t="str">
        <f t="shared" si="4"/>
        <v>Family (non-Medicare retiree + non-Medicare spouse + child[ren])</v>
      </c>
      <c r="N33" s="148">
        <v>1650.72</v>
      </c>
      <c r="O33" s="148">
        <v>1697.54</v>
      </c>
      <c r="P33" s="148">
        <v>1689.72</v>
      </c>
      <c r="Q33" s="150">
        <v>1401.56</v>
      </c>
      <c r="S33" s="114" t="str">
        <f t="shared" si="3"/>
        <v>N</v>
      </c>
    </row>
    <row r="34" spans="1:19" x14ac:dyDescent="0.25">
      <c r="A34" s="4">
        <v>24</v>
      </c>
      <c r="B34" s="5">
        <v>0.81</v>
      </c>
      <c r="C34" s="68" t="str">
        <f t="shared" ref="C34:D34" si="10">IF(A34=A9,"Y","")</f>
        <v>Y</v>
      </c>
      <c r="D34" s="68" t="str">
        <f t="shared" si="10"/>
        <v>Y</v>
      </c>
      <c r="F34" s="96" t="s">
        <v>38</v>
      </c>
      <c r="G34" s="97">
        <v>894.3</v>
      </c>
      <c r="H34" s="97">
        <v>920.41</v>
      </c>
      <c r="I34" s="109" t="s">
        <v>31</v>
      </c>
      <c r="J34" s="98">
        <v>805.36</v>
      </c>
      <c r="M34" s="157" t="str">
        <f t="shared" si="4"/>
        <v>Family (pre-65 Medicare retiree + non-Medicare spouse + child[ren])</v>
      </c>
      <c r="N34" s="148">
        <v>1650.72</v>
      </c>
      <c r="O34" s="148">
        <v>1697.54</v>
      </c>
      <c r="P34" s="148">
        <v>1689.72</v>
      </c>
      <c r="Q34" s="150">
        <v>1401.56</v>
      </c>
      <c r="S34" s="114" t="str">
        <f t="shared" si="3"/>
        <v>N</v>
      </c>
    </row>
    <row r="35" spans="1:19" x14ac:dyDescent="0.25">
      <c r="A35" s="4">
        <v>23</v>
      </c>
      <c r="B35" s="5">
        <v>0.77</v>
      </c>
      <c r="C35" s="68" t="str">
        <f t="shared" ref="C35:D35" si="11">IF(A35=A10,"Y","")</f>
        <v>Y</v>
      </c>
      <c r="D35" s="68" t="str">
        <f t="shared" si="11"/>
        <v>Y</v>
      </c>
      <c r="F35" s="96" t="s">
        <v>39</v>
      </c>
      <c r="G35" s="97">
        <v>894.3</v>
      </c>
      <c r="H35" s="97">
        <v>920.41</v>
      </c>
      <c r="I35" s="109" t="s">
        <v>31</v>
      </c>
      <c r="J35" s="98">
        <v>805.36</v>
      </c>
      <c r="M35" s="158" t="str">
        <f t="shared" si="4"/>
        <v>Family (pre-65 Medicare retiree and Pre-65 Medicare spouse + child[ren])</v>
      </c>
      <c r="N35" s="148">
        <v>1693.18</v>
      </c>
      <c r="O35" s="148">
        <v>1777.62</v>
      </c>
      <c r="P35" s="148">
        <v>1749.88</v>
      </c>
      <c r="Q35" s="150">
        <v>1485.56</v>
      </c>
      <c r="S35" s="114" t="str">
        <f t="shared" si="3"/>
        <v>N</v>
      </c>
    </row>
    <row r="36" spans="1:19" ht="28.2" thickBot="1" x14ac:dyDescent="0.3">
      <c r="A36" s="4">
        <v>22</v>
      </c>
      <c r="B36" s="5">
        <v>0.73</v>
      </c>
      <c r="C36" s="68" t="str">
        <f t="shared" ref="C36:D36" si="12">IF(A36=A11,"Y","")</f>
        <v>Y</v>
      </c>
      <c r="D36" s="68" t="str">
        <f t="shared" si="12"/>
        <v>Y</v>
      </c>
      <c r="F36" s="99" t="s">
        <v>40</v>
      </c>
      <c r="G36" s="100">
        <v>1525.06</v>
      </c>
      <c r="H36" s="100">
        <v>1598.68</v>
      </c>
      <c r="I36" s="110" t="s">
        <v>31</v>
      </c>
      <c r="J36" s="101">
        <v>1402.06</v>
      </c>
      <c r="M36" s="159" t="str">
        <f t="shared" si="4"/>
        <v>Pre-65 Medicare retiree or Pre-65 Medicare spouse + child[ren]</v>
      </c>
      <c r="N36" s="148">
        <v>993.74</v>
      </c>
      <c r="O36" s="148">
        <v>1025.0999999999999</v>
      </c>
      <c r="P36" s="149">
        <v>1007.62</v>
      </c>
      <c r="Q36" s="150">
        <v>852</v>
      </c>
      <c r="S36" s="114" t="str">
        <f t="shared" si="3"/>
        <v>N</v>
      </c>
    </row>
    <row r="37" spans="1:19" x14ac:dyDescent="0.25">
      <c r="A37" s="4">
        <v>21</v>
      </c>
      <c r="B37" s="5">
        <v>0.69</v>
      </c>
      <c r="C37" s="68" t="str">
        <f t="shared" ref="C37:D37" si="13">IF(A37=A12,"Y","")</f>
        <v>Y</v>
      </c>
      <c r="D37" s="68" t="str">
        <f t="shared" si="13"/>
        <v>Y</v>
      </c>
      <c r="F37" s="93" t="s">
        <v>21</v>
      </c>
      <c r="G37" s="94">
        <v>511.76</v>
      </c>
      <c r="H37" s="94">
        <v>512.86</v>
      </c>
      <c r="I37" s="94">
        <v>522.05999999999995</v>
      </c>
      <c r="J37" s="95">
        <v>438.92</v>
      </c>
      <c r="M37" s="161" t="str">
        <f>M13</f>
        <v>Non-Medicare retiree only</v>
      </c>
      <c r="N37" s="144">
        <v>568.04</v>
      </c>
      <c r="O37" s="144">
        <v>571.12</v>
      </c>
      <c r="P37" s="144">
        <v>576.36</v>
      </c>
      <c r="Q37" s="146">
        <v>464</v>
      </c>
      <c r="S37" s="114" t="str">
        <f t="shared" si="3"/>
        <v/>
      </c>
    </row>
    <row r="38" spans="1:19" x14ac:dyDescent="0.25">
      <c r="A38" s="4">
        <v>20</v>
      </c>
      <c r="B38" s="5">
        <v>0.64</v>
      </c>
      <c r="C38" s="68" t="str">
        <f t="shared" ref="C38:D38" si="14">IF(A38=A13,"Y","")</f>
        <v>Y</v>
      </c>
      <c r="D38" s="68" t="str">
        <f t="shared" si="14"/>
        <v>Y</v>
      </c>
      <c r="E38" s="92" t="s">
        <v>42</v>
      </c>
      <c r="F38" s="96" t="s">
        <v>22</v>
      </c>
      <c r="G38" s="97">
        <v>531.55999999999995</v>
      </c>
      <c r="H38" s="97">
        <v>532.74</v>
      </c>
      <c r="I38" s="97">
        <v>542.84</v>
      </c>
      <c r="J38" s="98">
        <v>398.02</v>
      </c>
      <c r="L38" s="133" t="s">
        <v>42</v>
      </c>
      <c r="M38" s="162" t="str">
        <f t="shared" ref="M38:M43" si="15">M14</f>
        <v>Non-Medicare spouse only</v>
      </c>
      <c r="N38" s="148">
        <v>591.28</v>
      </c>
      <c r="O38" s="148">
        <v>594.66</v>
      </c>
      <c r="P38" s="148">
        <v>599.16</v>
      </c>
      <c r="Q38" s="150">
        <v>419</v>
      </c>
      <c r="S38" s="114" t="str">
        <f t="shared" si="3"/>
        <v/>
      </c>
    </row>
    <row r="39" spans="1:19" x14ac:dyDescent="0.25">
      <c r="A39" s="4">
        <v>19</v>
      </c>
      <c r="B39" s="5">
        <v>0.6</v>
      </c>
      <c r="C39" s="68" t="str">
        <f t="shared" ref="C39:D39" si="16">IF(A39=A14,"Y","")</f>
        <v>Y</v>
      </c>
      <c r="D39" s="68" t="str">
        <f t="shared" si="16"/>
        <v>Y</v>
      </c>
      <c r="F39" s="96" t="s">
        <v>30</v>
      </c>
      <c r="G39" s="97">
        <v>382.54</v>
      </c>
      <c r="H39" s="97">
        <v>383.38</v>
      </c>
      <c r="I39" s="97">
        <v>390.72</v>
      </c>
      <c r="J39" s="98">
        <v>330.8</v>
      </c>
      <c r="M39" s="162" t="str">
        <f t="shared" si="15"/>
        <v>Child(ren) only</v>
      </c>
      <c r="N39" s="148">
        <v>425.7</v>
      </c>
      <c r="O39" s="148">
        <v>428.14</v>
      </c>
      <c r="P39" s="148">
        <v>431.26</v>
      </c>
      <c r="Q39" s="150">
        <v>348.8</v>
      </c>
      <c r="S39" s="114" t="str">
        <f t="shared" si="3"/>
        <v/>
      </c>
    </row>
    <row r="40" spans="1:19" x14ac:dyDescent="0.25">
      <c r="A40" s="4">
        <v>18</v>
      </c>
      <c r="B40" s="5">
        <v>0.56000000000000005</v>
      </c>
      <c r="C40" s="68" t="str">
        <f t="shared" ref="C40:D40" si="17">IF(A40=A15,"Y","")</f>
        <v>Y</v>
      </c>
      <c r="D40" s="68" t="str">
        <f t="shared" si="17"/>
        <v>Y</v>
      </c>
      <c r="F40" s="96" t="s">
        <v>23</v>
      </c>
      <c r="G40" s="97">
        <v>894.3</v>
      </c>
      <c r="H40" s="97">
        <v>896.24</v>
      </c>
      <c r="I40" s="97">
        <v>912.78</v>
      </c>
      <c r="J40" s="98">
        <v>769.72</v>
      </c>
      <c r="M40" s="162" t="str">
        <f t="shared" si="15"/>
        <v>Non-Medicare retiree + child(ren)</v>
      </c>
      <c r="N40" s="148">
        <v>993.74</v>
      </c>
      <c r="O40" s="148">
        <v>999.26</v>
      </c>
      <c r="P40" s="148">
        <v>1007.62</v>
      </c>
      <c r="Q40" s="150">
        <v>812.8</v>
      </c>
      <c r="S40" s="114" t="str">
        <f t="shared" si="3"/>
        <v/>
      </c>
    </row>
    <row r="41" spans="1:19" x14ac:dyDescent="0.25">
      <c r="A41" s="4">
        <v>17</v>
      </c>
      <c r="B41" s="5">
        <v>0.51</v>
      </c>
      <c r="C41" s="68" t="str">
        <f t="shared" ref="C41:D41" si="18">IF(A41=A16,"Y","")</f>
        <v>Y</v>
      </c>
      <c r="D41" s="68" t="str">
        <f t="shared" si="18"/>
        <v>Y</v>
      </c>
      <c r="F41" s="96" t="s">
        <v>24</v>
      </c>
      <c r="G41" s="97">
        <v>914.1</v>
      </c>
      <c r="H41" s="97">
        <v>916.12</v>
      </c>
      <c r="I41" s="97">
        <v>933.56</v>
      </c>
      <c r="J41" s="98">
        <v>728.82</v>
      </c>
      <c r="M41" s="162" t="str">
        <f t="shared" si="15"/>
        <v>Non-Medicare spouse + child(ren)</v>
      </c>
      <c r="N41" s="148">
        <v>1016.98</v>
      </c>
      <c r="O41" s="148">
        <v>1022.8</v>
      </c>
      <c r="P41" s="148">
        <v>1030.42</v>
      </c>
      <c r="Q41" s="150">
        <v>767.8</v>
      </c>
      <c r="S41" s="114" t="str">
        <f t="shared" si="3"/>
        <v/>
      </c>
    </row>
    <row r="42" spans="1:19" x14ac:dyDescent="0.25">
      <c r="A42" s="4">
        <v>16</v>
      </c>
      <c r="B42" s="5">
        <v>0.47</v>
      </c>
      <c r="C42" s="68" t="str">
        <f t="shared" ref="C42:D42" si="19">IF(A42=A17,"Y","")</f>
        <v>Y</v>
      </c>
      <c r="D42" s="68" t="str">
        <f t="shared" si="19"/>
        <v>Y</v>
      </c>
      <c r="F42" s="96" t="s">
        <v>25</v>
      </c>
      <c r="G42" s="97">
        <v>1043.32</v>
      </c>
      <c r="H42" s="97">
        <v>1045.5999999999999</v>
      </c>
      <c r="I42" s="97">
        <v>1064.9000000000001</v>
      </c>
      <c r="J42" s="98">
        <v>898.02</v>
      </c>
      <c r="M42" s="162" t="str">
        <f t="shared" si="15"/>
        <v>Non-Medicare retiree + non-Medicare spouse</v>
      </c>
      <c r="N42" s="148">
        <v>1159.32</v>
      </c>
      <c r="O42" s="148">
        <v>1165.78</v>
      </c>
      <c r="P42" s="148">
        <v>1175.52</v>
      </c>
      <c r="Q42" s="150">
        <v>948.28</v>
      </c>
      <c r="S42" s="114" t="str">
        <f t="shared" si="3"/>
        <v/>
      </c>
    </row>
    <row r="43" spans="1:19" x14ac:dyDescent="0.25">
      <c r="A43" s="4">
        <v>15</v>
      </c>
      <c r="B43" s="5">
        <v>0.43</v>
      </c>
      <c r="C43" s="68" t="str">
        <f t="shared" ref="C43:D43" si="20">IF(A43=A18,"Y","")</f>
        <v>Y</v>
      </c>
      <c r="D43" s="68" t="str">
        <f t="shared" si="20"/>
        <v>Y</v>
      </c>
      <c r="F43" s="96" t="s">
        <v>50</v>
      </c>
      <c r="G43" s="97">
        <v>1490.46</v>
      </c>
      <c r="H43" s="97">
        <v>1493.72</v>
      </c>
      <c r="I43" s="97">
        <v>1521.3</v>
      </c>
      <c r="J43" s="98">
        <v>1282.8800000000001</v>
      </c>
      <c r="M43" s="162" t="str">
        <f t="shared" si="15"/>
        <v>Family (non-Medicare retiree + non-Medicare spouse and child(ren)</v>
      </c>
      <c r="N43" s="148">
        <v>1656.18</v>
      </c>
      <c r="O43" s="148">
        <v>1665.4</v>
      </c>
      <c r="P43" s="148">
        <v>1679.3</v>
      </c>
      <c r="Q43" s="150">
        <v>1354.68</v>
      </c>
      <c r="S43" s="114" t="str">
        <f t="shared" si="3"/>
        <v/>
      </c>
    </row>
    <row r="44" spans="1:19" x14ac:dyDescent="0.25">
      <c r="A44" s="4">
        <v>14</v>
      </c>
      <c r="B44" s="5">
        <v>0.39</v>
      </c>
      <c r="C44" s="68" t="str">
        <f t="shared" ref="C44:D44" si="21">IF(A44=A19,"Y","")</f>
        <v>Y</v>
      </c>
      <c r="D44" s="68" t="str">
        <f t="shared" si="21"/>
        <v>Y</v>
      </c>
      <c r="F44" s="96" t="s">
        <v>51</v>
      </c>
      <c r="G44" s="97">
        <v>894.3</v>
      </c>
      <c r="H44" s="97">
        <v>896.24</v>
      </c>
      <c r="I44" s="97">
        <v>912.78</v>
      </c>
      <c r="J44" s="98">
        <v>769.72</v>
      </c>
      <c r="M44" s="162"/>
      <c r="N44" s="148"/>
      <c r="O44" s="148"/>
      <c r="P44" s="148"/>
      <c r="Q44" s="150"/>
      <c r="S44" s="114" t="str">
        <f t="shared" si="3"/>
        <v>N</v>
      </c>
    </row>
    <row r="45" spans="1:19" ht="15" thickBot="1" x14ac:dyDescent="0.3">
      <c r="A45" s="4">
        <v>13</v>
      </c>
      <c r="B45" s="5">
        <v>0.34</v>
      </c>
      <c r="C45" s="68" t="str">
        <f t="shared" ref="C45:D45" si="22">IF(A45=A20,"Y","")</f>
        <v>Y</v>
      </c>
      <c r="D45" s="68" t="str">
        <f t="shared" si="22"/>
        <v>Y</v>
      </c>
      <c r="F45" s="99" t="s">
        <v>52</v>
      </c>
      <c r="G45" s="100">
        <v>914.1</v>
      </c>
      <c r="H45" s="100">
        <v>916.12</v>
      </c>
      <c r="I45" s="100">
        <v>933.56</v>
      </c>
      <c r="J45" s="101">
        <v>728.82</v>
      </c>
      <c r="M45" s="163"/>
      <c r="N45" s="148"/>
      <c r="O45" s="148"/>
      <c r="P45" s="148"/>
      <c r="Q45" s="150"/>
      <c r="S45" s="114" t="str">
        <f t="shared" si="3"/>
        <v>N</v>
      </c>
    </row>
    <row r="46" spans="1:19" x14ac:dyDescent="0.25">
      <c r="A46" s="4">
        <v>12</v>
      </c>
      <c r="B46" s="5">
        <v>0.3</v>
      </c>
      <c r="C46" s="68" t="str">
        <f t="shared" ref="C46:D46" si="23">IF(A46=A21,"Y","")</f>
        <v>Y</v>
      </c>
      <c r="D46" s="68" t="str">
        <f t="shared" si="23"/>
        <v>Y</v>
      </c>
      <c r="M46" s="164"/>
    </row>
    <row r="47" spans="1:19" x14ac:dyDescent="0.25">
      <c r="A47" s="4">
        <v>11</v>
      </c>
      <c r="B47" s="5">
        <v>0.26</v>
      </c>
      <c r="C47" s="68" t="str">
        <f t="shared" ref="C47:D47" si="24">IF(A47=A22,"Y","")</f>
        <v>Y</v>
      </c>
      <c r="D47" s="68" t="str">
        <f t="shared" si="24"/>
        <v>Y</v>
      </c>
      <c r="M47" s="164"/>
    </row>
    <row r="48" spans="1:19" x14ac:dyDescent="0.25">
      <c r="A48" s="4">
        <v>10</v>
      </c>
      <c r="B48" s="5">
        <v>0.21</v>
      </c>
      <c r="C48" s="68" t="str">
        <f t="shared" ref="C48:D48" si="25">IF(A48=A23,"Y","")</f>
        <v>Y</v>
      </c>
      <c r="D48" s="68" t="str">
        <f t="shared" si="25"/>
        <v>Y</v>
      </c>
      <c r="M48" s="164"/>
    </row>
    <row r="49" spans="1:13" x14ac:dyDescent="0.25">
      <c r="A49" s="6" t="s">
        <v>2</v>
      </c>
      <c r="B49" s="7">
        <v>0</v>
      </c>
      <c r="C49" s="68" t="str">
        <f t="shared" ref="C49:D49" si="26">IF(A49=A24,"Y","")</f>
        <v>Y</v>
      </c>
      <c r="D49" s="68" t="str">
        <f t="shared" si="26"/>
        <v>Y</v>
      </c>
      <c r="M49" s="164"/>
    </row>
    <row r="50" spans="1:13" x14ac:dyDescent="0.25">
      <c r="M50" s="164"/>
    </row>
    <row r="51" spans="1:13" x14ac:dyDescent="0.25">
      <c r="M51" s="164"/>
    </row>
    <row r="52" spans="1:13" x14ac:dyDescent="0.25">
      <c r="M52" s="164"/>
    </row>
    <row r="53" spans="1:13" x14ac:dyDescent="0.25">
      <c r="M53" s="164"/>
    </row>
    <row r="54" spans="1:13" x14ac:dyDescent="0.25">
      <c r="M54" s="164"/>
    </row>
    <row r="55" spans="1:13" x14ac:dyDescent="0.25">
      <c r="M55" s="164"/>
    </row>
    <row r="56" spans="1:13" x14ac:dyDescent="0.25">
      <c r="M56" s="164"/>
    </row>
    <row r="57" spans="1:13" x14ac:dyDescent="0.25">
      <c r="M57" s="164"/>
    </row>
    <row r="58" spans="1:13" x14ac:dyDescent="0.25">
      <c r="M58" s="164"/>
    </row>
    <row r="59" spans="1:13" x14ac:dyDescent="0.25">
      <c r="M59" s="164"/>
    </row>
    <row r="60" spans="1:13" x14ac:dyDescent="0.25">
      <c r="M60" s="164"/>
    </row>
    <row r="61" spans="1:13" x14ac:dyDescent="0.25">
      <c r="M61" s="164"/>
    </row>
    <row r="62" spans="1:13" x14ac:dyDescent="0.25">
      <c r="M62" s="164"/>
    </row>
    <row r="63" spans="1:13" x14ac:dyDescent="0.25">
      <c r="M63" s="164"/>
    </row>
    <row r="64" spans="1:13" x14ac:dyDescent="0.25">
      <c r="M64" s="164"/>
    </row>
    <row r="65" spans="1:13" x14ac:dyDescent="0.25">
      <c r="M65" s="164"/>
    </row>
    <row r="67" spans="1:13" x14ac:dyDescent="0.25">
      <c r="A67" s="111"/>
    </row>
    <row r="68" spans="1:13" x14ac:dyDescent="0.25">
      <c r="A68" s="111"/>
    </row>
    <row r="69" spans="1:13" x14ac:dyDescent="0.25">
      <c r="A69" s="111"/>
    </row>
    <row r="70" spans="1:13" x14ac:dyDescent="0.25">
      <c r="A70" s="111"/>
    </row>
    <row r="71" spans="1:13" x14ac:dyDescent="0.25">
      <c r="A71" s="111"/>
    </row>
    <row r="72" spans="1:13" x14ac:dyDescent="0.25">
      <c r="A72" s="111"/>
    </row>
    <row r="73" spans="1:13" x14ac:dyDescent="0.25">
      <c r="A73" s="111"/>
    </row>
    <row r="74" spans="1:13" x14ac:dyDescent="0.25">
      <c r="A74" s="111"/>
    </row>
    <row r="75" spans="1:13" x14ac:dyDescent="0.25">
      <c r="A75" s="111"/>
    </row>
    <row r="76" spans="1:13" x14ac:dyDescent="0.25">
      <c r="A76" s="111"/>
    </row>
    <row r="77" spans="1:13" x14ac:dyDescent="0.25">
      <c r="A77" s="112"/>
    </row>
    <row r="78" spans="1:13" x14ac:dyDescent="0.25">
      <c r="A78" s="112"/>
    </row>
    <row r="79" spans="1:13" x14ac:dyDescent="0.25">
      <c r="A79" s="112"/>
    </row>
    <row r="80" spans="1:13" x14ac:dyDescent="0.25">
      <c r="A80" s="112"/>
    </row>
    <row r="81" spans="1:1" x14ac:dyDescent="0.25">
      <c r="A81" s="112"/>
    </row>
    <row r="82" spans="1:1" x14ac:dyDescent="0.25">
      <c r="A82" s="112"/>
    </row>
    <row r="83" spans="1:1" x14ac:dyDescent="0.25">
      <c r="A83" s="112"/>
    </row>
    <row r="84" spans="1:1" x14ac:dyDescent="0.25">
      <c r="A84" s="112"/>
    </row>
    <row r="85" spans="1:1" x14ac:dyDescent="0.25">
      <c r="A85" s="112"/>
    </row>
    <row r="86" spans="1:1" x14ac:dyDescent="0.25">
      <c r="A86" s="112"/>
    </row>
  </sheetData>
  <mergeCells count="5">
    <mergeCell ref="G1:J1"/>
    <mergeCell ref="G25:J25"/>
    <mergeCell ref="C26:D26"/>
    <mergeCell ref="N1:Q1"/>
    <mergeCell ref="N25:Q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User Inputs</vt:lpstr>
      <vt:lpstr>Current Year Data</vt:lpstr>
      <vt:lpstr>2024 Data</vt:lpstr>
      <vt:lpstr>2023 User Inputs</vt:lpstr>
      <vt:lpstr>2023 Data</vt:lpstr>
      <vt:lpstr>Peer Review</vt:lpstr>
      <vt:lpstr>'2023 User Inputs'!Print_Area</vt:lpstr>
      <vt:lpstr>'User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Brandan Birsic</dc:creator>
  <cp:lastModifiedBy>Ed Lech</cp:lastModifiedBy>
  <cp:lastPrinted>2023-12-08T15:03:20Z</cp:lastPrinted>
  <dcterms:created xsi:type="dcterms:W3CDTF">2022-12-01T15:24:43Z</dcterms:created>
  <dcterms:modified xsi:type="dcterms:W3CDTF">2024-10-16T20:03:29Z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4d4d2ec6-07e9-460f-b83f-37e0e11a54eb</vt:lpwstr>
  </property>
  <property fmtid="{D5CDD505-2E9C-101B-9397-08002B2CF9AE}" pid="3" name="AonClassification">
    <vt:lpwstr>ADC_class_200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2023-12-04T19:31:34Z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b01db05e-eddd-4def-ad17-72ef68b2e2d3</vt:lpwstr>
  </property>
  <property fmtid="{D5CDD505-2E9C-101B-9397-08002B2CF9AE}" pid="10" name="MSIP_Label_9043f10a-881e-4653-a55e-02ca2cc829dc_ContentBits">
    <vt:lpwstr>0</vt:lpwstr>
  </property>
</Properties>
</file>