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NFTS\DATA\123\Board of Regents\1_Other Projects and Meetings\2023\Practitioner YOS Form\"/>
    </mc:Choice>
  </mc:AlternateContent>
  <xr:revisionPtr revIDLastSave="0" documentId="8_{10A2BFAE-A402-454C-B55E-D41BE4CE9A8B}" xr6:coauthVersionLast="47" xr6:coauthVersionMax="47" xr10:uidLastSave="{00000000-0000-0000-0000-000000000000}"/>
  <workbookProtection workbookAlgorithmName="SHA-512" workbookHashValue="NQp7Us3tdZP8d9futntM29a8qMmcuqBb9alPZPzLnRwIaoxHdCMjAZ5uFNTy7E4OTBbSfYyRe35rlzCJmfKGzw==" workbookSaltValue="IQ+33Euhx7GwK/mtTnYHAw==" workbookSpinCount="100000" lockStructure="1"/>
  <bookViews>
    <workbookView xWindow="-108" yWindow="-108" windowWidth="23256" windowHeight="12720" xr2:uid="{00000000-000D-0000-FFFF-FFFF00000000}"/>
  </bookViews>
  <sheets>
    <sheet name="User Inputs" sheetId="7" r:id="rId1"/>
    <sheet name="Data" sheetId="1" state="hidden" r:id="rId2"/>
  </sheets>
  <definedNames>
    <definedName name="_xlnm.Print_Area" localSheetId="0">'User Inputs'!$C$1:$E$22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7" l="1"/>
  <c r="D9" i="7"/>
  <c r="D18" i="7"/>
  <c r="A26" i="7"/>
  <c r="A25" i="7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D8" i="7"/>
  <c r="C9" i="7" l="1"/>
  <c r="C6" i="7"/>
  <c r="C5" i="7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</calcChain>
</file>

<file path=xl/sharedStrings.xml><?xml version="1.0" encoding="utf-8"?>
<sst xmlns="http://schemas.openxmlformats.org/spreadsheetml/2006/main" count="88" uniqueCount="59">
  <si>
    <r>
      <rPr>
        <b/>
        <sz val="10"/>
        <color rgb="FFFFFFFF"/>
        <rFont val="Tahoma"/>
        <family val="2"/>
      </rPr>
      <t>Retirees enrolled in USG retiree benefits</t>
    </r>
  </si>
  <si>
    <r>
      <rPr>
        <b/>
        <sz val="10"/>
        <color rgb="FFFFFFFF"/>
        <rFont val="Tahoma"/>
        <family val="2"/>
      </rPr>
      <t>Employer contribution</t>
    </r>
  </si>
  <si>
    <r>
      <rPr>
        <sz val="9"/>
        <color rgb="FF231F20"/>
        <rFont val="Lucida Sans Unicode"/>
        <family val="2"/>
      </rPr>
      <t>Fewer than 10 years</t>
    </r>
  </si>
  <si>
    <r>
      <rPr>
        <sz val="9"/>
        <color rgb="FF231F20"/>
        <rFont val="Calibri"/>
        <family val="2"/>
      </rPr>
      <t>N/A</t>
    </r>
  </si>
  <si>
    <r>
      <rPr>
        <sz val="9"/>
        <color rgb="FF004E84"/>
        <rFont val="Calibri"/>
        <family val="2"/>
      </rPr>
      <t>Family (pre-65 Medicare retiree and/or Pre-65 Medicare spouse + child[ren])</t>
    </r>
  </si>
  <si>
    <r>
      <rPr>
        <sz val="9"/>
        <color rgb="FF004E84"/>
        <rFont val="Calibri"/>
        <family val="2"/>
      </rPr>
      <t>Family (pre-65 Medicare spouse + child[ren])</t>
    </r>
  </si>
  <si>
    <r>
      <rPr>
        <sz val="9"/>
        <color rgb="FF004E84"/>
        <rFont val="Calibri"/>
        <family val="2"/>
      </rPr>
      <t>Family (pre-65 Medicare retiree + child[ren])</t>
    </r>
  </si>
  <si>
    <r>
      <rPr>
        <sz val="9"/>
        <color rgb="FF004E84"/>
        <rFont val="Calibri"/>
        <family val="2"/>
      </rPr>
      <t>Family (pre-65 Medicare retiree + non-Medicare spouse + child[ren])</t>
    </r>
  </si>
  <si>
    <r>
      <rPr>
        <sz val="9"/>
        <color rgb="FF004E84"/>
        <rFont val="Calibri"/>
        <family val="2"/>
      </rPr>
      <t>Pre-65 Medicare retiree + non-Medicare spouse</t>
    </r>
  </si>
  <si>
    <r>
      <rPr>
        <sz val="9"/>
        <color rgb="FF004E84"/>
        <rFont val="Calibri"/>
        <family val="2"/>
      </rPr>
      <t>Family (non-Medicare retiree + Pre-65 Medicare spouse + child[ren])</t>
    </r>
  </si>
  <si>
    <r>
      <rPr>
        <sz val="9"/>
        <color rgb="FF004E84"/>
        <rFont val="Calibri"/>
        <family val="2"/>
      </rPr>
      <t>Pre-65 Medicare retiree + Pre-65 Medicare spouse</t>
    </r>
  </si>
  <si>
    <r>
      <rPr>
        <sz val="9"/>
        <color rgb="FF004E84"/>
        <rFont val="Calibri"/>
        <family val="2"/>
      </rPr>
      <t>Non-Medicare retiree + Pre-65 Medicare spouse</t>
    </r>
  </si>
  <si>
    <r>
      <rPr>
        <sz val="9"/>
        <color rgb="FF004E84"/>
        <rFont val="Calibri"/>
        <family val="2"/>
      </rPr>
      <t>Pre-65 Medicare retiree or Pre-65 Medicare spouse + child(ren)</t>
    </r>
  </si>
  <si>
    <r>
      <rPr>
        <b/>
        <sz val="9"/>
        <color rgb="FFFFFFFF"/>
        <rFont val="Arial"/>
        <family val="2"/>
      </rPr>
      <t>Kaiser Permanente HMO</t>
    </r>
  </si>
  <si>
    <r>
      <rPr>
        <b/>
        <sz val="9"/>
        <color rgb="FFFFFFFF"/>
        <rFont val="Arial"/>
        <family val="2"/>
      </rPr>
      <t>BlueChoice HMO</t>
    </r>
  </si>
  <si>
    <r>
      <rPr>
        <b/>
        <sz val="9"/>
        <color rgb="FFFFFFFF"/>
        <rFont val="Arial"/>
        <family val="2"/>
      </rPr>
      <t>Comprehensive Care</t>
    </r>
  </si>
  <si>
    <r>
      <rPr>
        <b/>
        <sz val="9"/>
        <color rgb="FFFFFFFF"/>
        <rFont val="Arial"/>
        <family val="2"/>
      </rPr>
      <t>Consumer Choice HSA</t>
    </r>
  </si>
  <si>
    <t>Consumer Choice HSA</t>
  </si>
  <si>
    <t>Comprehensive Care</t>
  </si>
  <si>
    <t>BlueChoice HMO</t>
  </si>
  <si>
    <t>Kaiser Permanente HMO</t>
  </si>
  <si>
    <t>Non-Medicare retiree only</t>
  </si>
  <si>
    <t>Non-Medicare spouse only</t>
  </si>
  <si>
    <t>Non-Medicare retiree + child(ren)</t>
  </si>
  <si>
    <t>Non-Medicare spouse + child(ren)</t>
  </si>
  <si>
    <t>Non-Medicare retiree + non-Medicare spouse</t>
  </si>
  <si>
    <t>Years of Service</t>
  </si>
  <si>
    <t>Plan Name</t>
  </si>
  <si>
    <t>Tier</t>
  </si>
  <si>
    <t>Medicare Eligible</t>
  </si>
  <si>
    <t>Child(ren) only</t>
  </si>
  <si>
    <t>N/A</t>
  </si>
  <si>
    <t>Pre-65 Medicare retiree or Pre-65 Medicare spouse + child(ren)</t>
  </si>
  <si>
    <t>Non-Medicare retiree + Pre-65 Medicare spouse</t>
  </si>
  <si>
    <t>Pre-65 Medicare retiree + Pre-65 Medicare spouse</t>
  </si>
  <si>
    <t>Family (non-Medicare retiree + Pre-65 Medicare spouse + child[ren])</t>
  </si>
  <si>
    <t>Pre-65 Medicare retiree + non-Medicare spouse</t>
  </si>
  <si>
    <t>Family (pre-65 Medicare retiree + non-Medicare spouse + child[ren])</t>
  </si>
  <si>
    <t>Family (pre-65 Medicare retiree + child[ren])</t>
  </si>
  <si>
    <t>Family (pre-65 Medicare spouse + child[ren])</t>
  </si>
  <si>
    <t>Family (pre-65 Medicare retiree and/or Pre-65 Medicare spouse + child[ren])</t>
  </si>
  <si>
    <t>Pre-65 Medicare Eligible</t>
  </si>
  <si>
    <t>Non Medicare Eligible</t>
  </si>
  <si>
    <t>Pre 65</t>
  </si>
  <si>
    <t>Instructions:  Select an response for each dropdown box below</t>
  </si>
  <si>
    <t>Hired Before or On/After Jan. 1, 2013</t>
  </si>
  <si>
    <t>Pre or Post 65 Retiree</t>
  </si>
  <si>
    <t>Monthly Retiree Rate</t>
  </si>
  <si>
    <t>65+ Retiree enrolled through the Alight Retiree Health Solutions with an HRA</t>
  </si>
  <si>
    <t>Retiree Age 65+</t>
  </si>
  <si>
    <t>Family (non-Medicare retiree + non-Medicare spouse and child(ren)</t>
  </si>
  <si>
    <t>Family (non-Medicare retiree + children)</t>
  </si>
  <si>
    <t>Family (non-Medicare spouse + child(ren)</t>
  </si>
  <si>
    <t>2023  Monthly Retiree Plan Costs (Hired before January 1, 2013)</t>
  </si>
  <si>
    <t>Pre-65 Medicare retiree or Pre-65 Medicare spouse only or Pre-65 Medicare child +26 yrs old</t>
  </si>
  <si>
    <t>2023 Monthly Employer Plan Costs (Hired on or after January 1, 2013)</t>
  </si>
  <si>
    <r>
      <rPr>
        <b/>
        <sz val="12"/>
        <color rgb="FF000000"/>
        <rFont val="Calibri"/>
        <family val="2"/>
      </rPr>
      <t xml:space="preserve">To Print: </t>
    </r>
    <r>
      <rPr>
        <sz val="12"/>
        <color rgb="FF000000"/>
        <rFont val="Calibri"/>
        <family val="2"/>
      </rPr>
      <t xml:space="preserve"> Go to File, Print (template has been formatted)</t>
    </r>
  </si>
  <si>
    <t>After</t>
  </si>
  <si>
    <t>Retirement Healthcare Contributions based on Years of Service (Plan Year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</si>
</sst>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\$#,##0.00"/>
    <numFmt numFmtId="165" formatCode="\$0.00"/>
    <numFmt numFmtId="166" formatCode="&quot;$&quot;#,##0.00"/>
  </numFmts>
  <fonts count="25" x14ac:knownFonts="1">
    <font>
      <sz val="10"/>
      <color rgb="FF000000"/>
      <name val="Times New Roman"/>
      <charset val="204"/>
    </font>
    <font>
      <b/>
      <sz val="10"/>
      <name val="Tahoma"/>
    </font>
    <font>
      <sz val="9"/>
      <name val="Lucida Sans Unicode"/>
    </font>
    <font>
      <sz val="9"/>
      <color rgb="FF231F20"/>
      <name val="Lucida Sans Unicode"/>
      <family val="2"/>
    </font>
    <font>
      <b/>
      <sz val="10"/>
      <color rgb="FFFFFFFF"/>
      <name val="Tahoma"/>
      <family val="2"/>
    </font>
    <font>
      <b/>
      <sz val="9"/>
      <color rgb="FFFFFFFF"/>
      <name val="Arial"/>
      <family val="2"/>
    </font>
    <font>
      <sz val="9"/>
      <color rgb="FF231F20"/>
      <name val="Calibri"/>
      <family val="2"/>
    </font>
    <font>
      <sz val="9"/>
      <name val="Calibri"/>
      <family val="2"/>
    </font>
    <font>
      <sz val="9"/>
      <color rgb="FF004E84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sz val="9"/>
      <color rgb="FF000000"/>
      <name val="Times New Roman"/>
      <family val="1"/>
    </font>
    <font>
      <sz val="9"/>
      <color rgb="FF004E84"/>
      <name val="Arial"/>
      <family val="2"/>
    </font>
    <font>
      <sz val="9"/>
      <color rgb="FF231F2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theme="0"/>
      <name val="Calibri"/>
      <family val="2"/>
    </font>
    <font>
      <sz val="10"/>
      <color rgb="FF000000"/>
      <name val="Times New Roman"/>
      <family val="1"/>
    </font>
    <font>
      <b/>
      <sz val="12"/>
      <color rgb="FFFF0000"/>
      <name val="Calibri"/>
      <family val="2"/>
    </font>
    <font>
      <sz val="12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52B9E9"/>
      </patternFill>
    </fill>
    <fill>
      <patternFill patternType="solid">
        <fgColor rgb="FF72808A"/>
      </patternFill>
    </fill>
    <fill>
      <patternFill patternType="solid">
        <fgColor rgb="FFF4F9FD"/>
      </patternFill>
    </fill>
    <fill>
      <patternFill patternType="solid">
        <fgColor rgb="FFAEB6BD"/>
      </patternFill>
    </fill>
    <fill>
      <patternFill patternType="solid">
        <fgColor rgb="FF004E84"/>
      </patternFill>
    </fill>
    <fill>
      <patternFill patternType="solid">
        <fgColor rgb="FF004E84"/>
        <bgColor indexed="64"/>
      </patternFill>
    </fill>
    <fill>
      <patternFill patternType="solid">
        <fgColor rgb="FF72808A"/>
        <bgColor indexed="64"/>
      </patternFill>
    </fill>
    <fill>
      <patternFill patternType="solid">
        <fgColor rgb="FFAEB6BD"/>
        <bgColor indexed="64"/>
      </patternFill>
    </fill>
    <fill>
      <patternFill patternType="solid">
        <fgColor rgb="FFF4F9FD"/>
        <bgColor indexed="64"/>
      </patternFill>
    </fill>
    <fill>
      <patternFill patternType="solid">
        <fgColor rgb="FF9ABCE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D8DBDF"/>
      </right>
      <top/>
      <bottom style="thin">
        <color rgb="FFAEB6BD"/>
      </bottom>
      <diagonal/>
    </border>
    <border>
      <left style="thin">
        <color rgb="FFD8DBDF"/>
      </left>
      <right/>
      <top/>
      <bottom style="thin">
        <color rgb="FFAEB6BD"/>
      </bottom>
      <diagonal/>
    </border>
    <border>
      <left/>
      <right style="thin">
        <color rgb="FFD8DBDF"/>
      </right>
      <top style="thin">
        <color rgb="FFAEB6BD"/>
      </top>
      <bottom style="thin">
        <color rgb="FFAEB6BD"/>
      </bottom>
      <diagonal/>
    </border>
    <border>
      <left style="thin">
        <color rgb="FFD8DBDF"/>
      </left>
      <right/>
      <top style="thin">
        <color rgb="FFAEB6BD"/>
      </top>
      <bottom style="thin">
        <color rgb="FFAEB6BD"/>
      </bottom>
      <diagonal/>
    </border>
    <border>
      <left/>
      <right style="thin">
        <color rgb="FFD8DBDF"/>
      </right>
      <top style="thin">
        <color rgb="FFAEB6BD"/>
      </top>
      <bottom style="thin">
        <color rgb="FF72808A"/>
      </bottom>
      <diagonal/>
    </border>
    <border>
      <left style="thin">
        <color rgb="FFD8DBDF"/>
      </left>
      <right/>
      <top style="thin">
        <color rgb="FFAEB6BD"/>
      </top>
      <bottom style="thin">
        <color rgb="FF72808A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shrinkToFit="1"/>
    </xf>
    <xf numFmtId="9" fontId="3" fillId="0" borderId="6" xfId="0" applyNumberFormat="1" applyFont="1" applyFill="1" applyBorder="1" applyAlignment="1">
      <alignment horizontal="center" vertical="top" shrinkToFit="1"/>
    </xf>
    <xf numFmtId="0" fontId="2" fillId="0" borderId="7" xfId="0" applyFont="1" applyFill="1" applyBorder="1" applyAlignment="1">
      <alignment horizontal="center" vertical="top" wrapText="1"/>
    </xf>
    <xf numFmtId="9" fontId="3" fillId="0" borderId="8" xfId="0" applyNumberFormat="1" applyFont="1" applyFill="1" applyBorder="1" applyAlignment="1">
      <alignment horizontal="center" vertical="top" shrinkToFit="1"/>
    </xf>
    <xf numFmtId="0" fontId="0" fillId="0" borderId="1" xfId="0" applyBorder="1" applyAlignment="1">
      <alignment horizontal="left" wrapText="1"/>
    </xf>
    <xf numFmtId="0" fontId="12" fillId="0" borderId="9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top" wrapText="1"/>
    </xf>
    <xf numFmtId="165" fontId="6" fillId="0" borderId="11" xfId="0" applyNumberFormat="1" applyFont="1" applyBorder="1" applyAlignment="1">
      <alignment horizontal="center" vertical="top" shrinkToFit="1"/>
    </xf>
    <xf numFmtId="0" fontId="7" fillId="0" borderId="11" xfId="0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shrinkToFit="1"/>
    </xf>
    <xf numFmtId="0" fontId="5" fillId="8" borderId="9" xfId="0" applyFont="1" applyFill="1" applyBorder="1" applyAlignment="1">
      <alignment horizontal="left" vertical="center" wrapText="1"/>
    </xf>
    <xf numFmtId="0" fontId="13" fillId="10" borderId="11" xfId="0" applyFont="1" applyFill="1" applyBorder="1" applyAlignment="1">
      <alignment horizontal="left" vertical="center" wrapText="1"/>
    </xf>
    <xf numFmtId="8" fontId="14" fillId="0" borderId="11" xfId="0" applyNumberFormat="1" applyFont="1" applyFill="1" applyBorder="1" applyAlignment="1">
      <alignment horizontal="center" vertical="center" wrapText="1"/>
    </xf>
    <xf numFmtId="8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8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8" fontId="6" fillId="0" borderId="15" xfId="0" applyNumberFormat="1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left" vertical="center" wrapText="1"/>
    </xf>
    <xf numFmtId="8" fontId="6" fillId="0" borderId="17" xfId="0" applyNumberFormat="1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left" vertical="center" wrapText="1"/>
    </xf>
    <xf numFmtId="8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8" fontId="6" fillId="0" borderId="20" xfId="0" applyNumberFormat="1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left" vertical="center" wrapText="1"/>
    </xf>
    <xf numFmtId="8" fontId="14" fillId="0" borderId="14" xfId="0" applyNumberFormat="1" applyFont="1" applyFill="1" applyBorder="1" applyAlignment="1">
      <alignment horizontal="center" vertical="center" wrapText="1"/>
    </xf>
    <xf numFmtId="8" fontId="14" fillId="0" borderId="15" xfId="0" applyNumberFormat="1" applyFont="1" applyFill="1" applyBorder="1" applyAlignment="1">
      <alignment horizontal="center" vertical="center" wrapText="1"/>
    </xf>
    <xf numFmtId="0" fontId="13" fillId="10" borderId="16" xfId="0" applyFont="1" applyFill="1" applyBorder="1" applyAlignment="1">
      <alignment horizontal="left" vertical="center" wrapText="1"/>
    </xf>
    <xf numFmtId="8" fontId="14" fillId="0" borderId="17" xfId="0" applyNumberFormat="1" applyFont="1" applyFill="1" applyBorder="1" applyAlignment="1">
      <alignment horizontal="center" vertical="center" wrapText="1"/>
    </xf>
    <xf numFmtId="0" fontId="13" fillId="10" borderId="18" xfId="0" applyFont="1" applyFill="1" applyBorder="1" applyAlignment="1">
      <alignment horizontal="left" vertical="center" wrapText="1"/>
    </xf>
    <xf numFmtId="8" fontId="14" fillId="0" borderId="19" xfId="0" applyNumberFormat="1" applyFont="1" applyFill="1" applyBorder="1" applyAlignment="1">
      <alignment horizontal="center" vertical="center" wrapText="1"/>
    </xf>
    <xf numFmtId="8" fontId="14" fillId="0" borderId="20" xfId="0" applyNumberFormat="1" applyFont="1" applyFill="1" applyBorder="1" applyAlignment="1">
      <alignment horizontal="center" vertical="center" wrapText="1"/>
    </xf>
    <xf numFmtId="165" fontId="6" fillId="0" borderId="14" xfId="0" applyNumberFormat="1" applyFont="1" applyBorder="1" applyAlignment="1">
      <alignment horizontal="center" vertical="top" shrinkToFit="1"/>
    </xf>
    <xf numFmtId="0" fontId="7" fillId="0" borderId="14" xfId="0" applyFont="1" applyBorder="1" applyAlignment="1">
      <alignment horizontal="center" vertical="top" wrapText="1"/>
    </xf>
    <xf numFmtId="165" fontId="6" fillId="0" borderId="15" xfId="0" applyNumberFormat="1" applyFont="1" applyBorder="1" applyAlignment="1">
      <alignment horizontal="center" vertical="top" shrinkToFit="1"/>
    </xf>
    <xf numFmtId="0" fontId="7" fillId="4" borderId="16" xfId="0" applyFont="1" applyFill="1" applyBorder="1" applyAlignment="1">
      <alignment horizontal="left" vertical="top" wrapText="1"/>
    </xf>
    <xf numFmtId="165" fontId="6" fillId="0" borderId="17" xfId="0" applyNumberFormat="1" applyFont="1" applyBorder="1" applyAlignment="1">
      <alignment horizontal="center" vertical="top" shrinkToFit="1"/>
    </xf>
    <xf numFmtId="164" fontId="6" fillId="0" borderId="17" xfId="0" applyNumberFormat="1" applyFont="1" applyBorder="1" applyAlignment="1">
      <alignment horizontal="center" vertical="top" shrinkToFit="1"/>
    </xf>
    <xf numFmtId="0" fontId="7" fillId="4" borderId="18" xfId="0" applyFont="1" applyFill="1" applyBorder="1" applyAlignment="1">
      <alignment horizontal="left" vertical="top" wrapText="1"/>
    </xf>
    <xf numFmtId="164" fontId="6" fillId="0" borderId="19" xfId="0" applyNumberFormat="1" applyFont="1" applyBorder="1" applyAlignment="1">
      <alignment horizontal="center" vertical="top" shrinkToFit="1"/>
    </xf>
    <xf numFmtId="0" fontId="7" fillId="0" borderId="19" xfId="0" applyFont="1" applyBorder="1" applyAlignment="1">
      <alignment horizontal="center" vertical="top" wrapText="1"/>
    </xf>
    <xf numFmtId="164" fontId="6" fillId="0" borderId="20" xfId="0" applyNumberFormat="1" applyFont="1" applyBorder="1" applyAlignment="1">
      <alignment horizontal="center" vertical="top" shrinkToFit="1"/>
    </xf>
    <xf numFmtId="9" fontId="2" fillId="0" borderId="4" xfId="0" applyNumberFormat="1" applyFont="1" applyFill="1" applyBorder="1" applyAlignment="1">
      <alignment horizontal="center" vertical="top" wrapText="1"/>
    </xf>
    <xf numFmtId="8" fontId="14" fillId="0" borderId="11" xfId="0" applyNumberFormat="1" applyFont="1" applyFill="1" applyBorder="1" applyAlignment="1">
      <alignment horizontal="center" vertical="center" wrapText="1"/>
    </xf>
    <xf numFmtId="0" fontId="0" fillId="12" borderId="0" xfId="0" applyFill="1" applyAlignment="1">
      <alignment horizontal="left" vertical="top"/>
    </xf>
    <xf numFmtId="0" fontId="16" fillId="3" borderId="0" xfId="0" applyFont="1" applyFill="1" applyBorder="1" applyAlignment="1">
      <alignment horizontal="left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right" vertical="top"/>
    </xf>
    <xf numFmtId="0" fontId="8" fillId="4" borderId="13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17" fillId="13" borderId="0" xfId="0" applyFont="1" applyFill="1" applyBorder="1" applyAlignment="1">
      <alignment horizontal="left" vertical="top"/>
    </xf>
    <xf numFmtId="166" fontId="23" fillId="0" borderId="0" xfId="0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 applyProtection="1">
      <alignment horizontal="left" vertical="top"/>
      <protection locked="0"/>
    </xf>
    <xf numFmtId="0" fontId="18" fillId="11" borderId="0" xfId="0" applyFont="1" applyFill="1" applyBorder="1" applyAlignment="1">
      <alignment horizontal="center" vertical="top"/>
    </xf>
    <xf numFmtId="0" fontId="21" fillId="13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/>
    </xf>
    <xf numFmtId="166" fontId="23" fillId="0" borderId="0" xfId="0" applyNumberFormat="1" applyFont="1" applyFill="1" applyBorder="1" applyAlignment="1">
      <alignment horizontal="center" vertical="top"/>
    </xf>
    <xf numFmtId="0" fontId="11" fillId="7" borderId="10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ABCE6"/>
      <color rgb="FF3399FF"/>
      <color rgb="FF000066"/>
      <color rgb="FF000099"/>
      <color rgb="FF003399"/>
      <color rgb="FF0033CC"/>
      <color rgb="FF0000FF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EF755-A3AB-4A14-A59E-E192F2120E12}">
  <sheetPr>
    <pageSetUpPr fitToPage="1"/>
  </sheetPr>
  <dimension ref="A1:E26"/>
  <sheetViews>
    <sheetView showGridLines="0" tabSelected="1" zoomScale="95" zoomScaleNormal="95" workbookViewId="0">
      <selection activeCell="A3" sqref="A3"/>
    </sheetView>
  </sheetViews>
  <sheetFormatPr defaultRowHeight="15.6" x14ac:dyDescent="0.25"/>
  <cols>
    <col min="1" max="1" width="88.77734375" style="56" bestFit="1" customWidth="1"/>
    <col min="2" max="2" width="4.109375" style="56" customWidth="1"/>
    <col min="3" max="3" width="33" style="56" customWidth="1"/>
    <col min="4" max="4" width="36" style="56" customWidth="1"/>
    <col min="5" max="5" width="54.44140625" style="56" customWidth="1"/>
    <col min="6" max="16384" width="8.88671875" style="56"/>
  </cols>
  <sheetData>
    <row r="1" spans="1:5" ht="18" x14ac:dyDescent="0.25">
      <c r="A1" s="58" t="s">
        <v>44</v>
      </c>
      <c r="C1" s="67" t="s">
        <v>58</v>
      </c>
      <c r="D1" s="67"/>
      <c r="E1" s="67"/>
    </row>
    <row r="2" spans="1:5" x14ac:dyDescent="0.25">
      <c r="A2" s="57" t="s">
        <v>46</v>
      </c>
    </row>
    <row r="3" spans="1:5" x14ac:dyDescent="0.25">
      <c r="A3" s="65" t="s">
        <v>43</v>
      </c>
    </row>
    <row r="4" spans="1:5" ht="4.8" customHeight="1" x14ac:dyDescent="0.25"/>
    <row r="5" spans="1:5" x14ac:dyDescent="0.25">
      <c r="A5" s="57" t="s">
        <v>45</v>
      </c>
      <c r="C5" s="66" t="str">
        <f>A15&amp;" enrolled in USG Healthcare Plan with "&amp;A9&amp;" Years of Service"&amp;" (Hired "&amp;A6&amp;" January 1, 2013)"</f>
        <v>Non Medicare Eligible enrolled in USG Healthcare Plan with 15 Years of Service (Hired After January 1, 2013)</v>
      </c>
      <c r="D5" s="66"/>
      <c r="E5" s="66"/>
    </row>
    <row r="6" spans="1:5" x14ac:dyDescent="0.25">
      <c r="A6" s="65" t="s">
        <v>57</v>
      </c>
      <c r="C6" s="66" t="str">
        <f>A12&amp;" - Tier: "&amp;A18</f>
        <v>Consumer Choice HSA - Tier: Non-Medicare retiree only</v>
      </c>
      <c r="D6" s="66"/>
      <c r="E6" s="66"/>
    </row>
    <row r="7" spans="1:5" ht="4.8" customHeight="1" x14ac:dyDescent="0.25"/>
    <row r="8" spans="1:5" x14ac:dyDescent="0.25">
      <c r="A8" s="57" t="s">
        <v>26</v>
      </c>
      <c r="C8" s="59" t="s">
        <v>47</v>
      </c>
      <c r="D8" s="59" t="str">
        <f>(_xlfn.XLOOKUP(A9,Data!A2:A23,Data!B2:B23,0)*100)&amp;"% of USG Employer Contribution"</f>
        <v>43% of USG Employer Contribution</v>
      </c>
    </row>
    <row r="9" spans="1:5" x14ac:dyDescent="0.25">
      <c r="A9" s="65">
        <v>15</v>
      </c>
      <c r="C9" s="63">
        <f>IFERROR(IF(A3="Pre 65",_xlfn.IFNA((A25-D9)+A26,A26),"Not Applicable"),"N/A")</f>
        <v>374.90320000000003</v>
      </c>
      <c r="D9" s="63">
        <f>IFERROR(IF(A3="Pre 65",IF(A12="Consumer Choice HSA",_xlfn.XLOOKUP(A6&amp;A15&amp;A12&amp;A18,Data!J:J,Data!F:F),IF(A12="Comprehensive Care",_xlfn.XLOOKUP(A6&amp;A15&amp;A12&amp;A18,Data!K:K,Data!G:G),IF(A12="BlueChoice HMO",_xlfn.XLOOKUP(A6&amp;A15&amp;A12&amp;A18,Data!L:L,Data!H:H),IF(A12="Kaiser Permanente HMO",_xlfn.XLOOKUP(A6&amp;A15&amp;A12&amp;A18,Data!M:M,Data!I:I),0))))*_xlfn.XLOOKUP(A9,Data!A2:A23,Data!B2:B23,0),"Not Applicable"),"Not Applicable")</f>
        <v>220.05679999999998</v>
      </c>
    </row>
    <row r="10" spans="1:5" ht="4.8" customHeight="1" x14ac:dyDescent="0.25">
      <c r="C10" s="62"/>
      <c r="D10" s="62"/>
      <c r="E10" s="62"/>
    </row>
    <row r="11" spans="1:5" x14ac:dyDescent="0.25">
      <c r="A11" s="57" t="s">
        <v>27</v>
      </c>
    </row>
    <row r="12" spans="1:5" x14ac:dyDescent="0.25">
      <c r="A12" s="65" t="s">
        <v>17</v>
      </c>
    </row>
    <row r="13" spans="1:5" ht="4.8" customHeight="1" x14ac:dyDescent="0.25"/>
    <row r="14" spans="1:5" x14ac:dyDescent="0.25">
      <c r="A14" s="57" t="s">
        <v>29</v>
      </c>
    </row>
    <row r="15" spans="1:5" x14ac:dyDescent="0.25">
      <c r="A15" s="65" t="s">
        <v>42</v>
      </c>
    </row>
    <row r="16" spans="1:5" ht="4.8" customHeight="1" x14ac:dyDescent="0.25"/>
    <row r="17" spans="1:5" x14ac:dyDescent="0.25">
      <c r="A17" s="57" t="s">
        <v>28</v>
      </c>
      <c r="C17" s="66" t="s">
        <v>48</v>
      </c>
      <c r="D17" s="66"/>
      <c r="E17" s="66"/>
    </row>
    <row r="18" spans="1:5" x14ac:dyDescent="0.25">
      <c r="A18" s="65" t="s">
        <v>21</v>
      </c>
      <c r="D18" s="68" t="str">
        <f>(_xlfn.XLOOKUP(A9,Data!A2:A23,Data!B2:B23,0)*100)&amp;"% of Annual USG Employer Contribution"</f>
        <v>43% of Annual USG Employer Contribution</v>
      </c>
      <c r="E18" s="68"/>
    </row>
    <row r="19" spans="1:5" x14ac:dyDescent="0.25">
      <c r="C19" s="59" t="s">
        <v>49</v>
      </c>
      <c r="D19" s="69" t="str">
        <f>IFERROR(IF(A3="Post 65",2736,"Not Applicable")*_xlfn.XLOOKUP(A9,Data!A2:A23,Data!B2:B23,0),"Not Applicable")</f>
        <v>Not Applicable</v>
      </c>
      <c r="E19" s="69"/>
    </row>
    <row r="20" spans="1:5" ht="4.8" customHeight="1" x14ac:dyDescent="0.25">
      <c r="C20" s="62"/>
      <c r="D20" s="62"/>
      <c r="E20" s="62"/>
    </row>
    <row r="21" spans="1:5" x14ac:dyDescent="0.25">
      <c r="A21" s="56" t="s">
        <v>56</v>
      </c>
    </row>
    <row r="25" spans="1:5" x14ac:dyDescent="0.25">
      <c r="A25" s="64">
        <f>IF(A3="Pre 65",IF(A12="Consumer Choice HSA",_xlfn.XLOOKUP(A6&amp;A15&amp;A12&amp;A18,Data!J:J,Data!F:F),IF(A12="Comprehensive Care",_xlfn.XLOOKUP(A6&amp;A15&amp;A12&amp;A18,Data!K:K,Data!G:G),IF(A12="BlueChoice HMO",_xlfn.XLOOKUP(A6&amp;A15&amp;A12&amp;A18,Data!L:L,Data!H:H),IF(A12="Kaiser Permanente HMO",_xlfn.XLOOKUP(A6&amp;A15&amp;A12&amp;A18,Data!M:M,Data!I:I),0)))),"Not Applicable")</f>
        <v>511.76</v>
      </c>
    </row>
    <row r="26" spans="1:5" x14ac:dyDescent="0.25">
      <c r="A26" s="64">
        <f>IF(A3="Pre 65",IF(A12="Consumer Choice HSA",_xlfn.XLOOKUP(A15&amp;A12&amp;A18,Data!J:J,Data!F:F),IF(A12="Comprehensive Care",_xlfn.XLOOKUP(A15&amp;A12&amp;A18,Data!K:K,Data!G:G),IF(A12="BlueChoice HMO",_xlfn.XLOOKUP(A15&amp;A12&amp;A18,Data!L:L,Data!H:H),IF(A12="Kaiser Permanente HMO",_xlfn.XLOOKUP(A15&amp;A12&amp;A18,Data!M:M,Data!I:I),0)))),"Not Applicable")</f>
        <v>83.2</v>
      </c>
    </row>
  </sheetData>
  <sheetProtection algorithmName="SHA-512" hashValue="vvoZex5XFWoTX93pEp0f8nDqYtmqUYF9ozg0CE4LFMnlwAqYZQak8IWm8K4r6BmdV6HPstM35+HzmNBjg2MdjQ==" saltValue="Lqj9CnMIqukGUiSMZjv8xg==" spinCount="100000" sheet="1" objects="1" scenarios="1"/>
  <mergeCells count="6">
    <mergeCell ref="D19:E19"/>
    <mergeCell ref="C5:E5"/>
    <mergeCell ref="C6:E6"/>
    <mergeCell ref="C1:E1"/>
    <mergeCell ref="C17:E17"/>
    <mergeCell ref="D18:E18"/>
  </mergeCells>
  <dataValidations count="3">
    <dataValidation type="list" allowBlank="1" showInputMessage="1" showErrorMessage="1" sqref="A3" xr:uid="{CB6B6930-A45F-4FBC-9740-D57B38A2945A}">
      <formula1>"Pre 65, Post 65"</formula1>
    </dataValidation>
    <dataValidation type="list" allowBlank="1" showInputMessage="1" showErrorMessage="1" sqref="A15" xr:uid="{0FCA863F-8EF4-42B0-8E5D-7D8BC6D9C29A}">
      <formula1>"Pre-65 Medicare Eligible, Non Medicare Eligible"</formula1>
    </dataValidation>
    <dataValidation type="list" allowBlank="1" showInputMessage="1" showErrorMessage="1" sqref="A6" xr:uid="{2FEEBC6D-947A-4BB1-BDAA-5F82440D7275}">
      <formula1>"Before, After"</formula1>
    </dataValidation>
  </dataValidations>
  <printOptions horizontalCentered="1"/>
  <pageMargins left="1" right="1" top="1" bottom="1" header="0.3" footer="0.3"/>
  <pageSetup orientation="landscape" r:id="rId1"/>
  <headerFooter>
    <oddFooter>&amp;L&amp;"-,Bold Italic"For Internal Use Only&amp;R&amp;G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6D8656E0-2B5F-46FD-AD42-D68667B9BFAD}">
          <x14:formula1>
            <xm:f>Data!$E$3:$E$21</xm:f>
          </x14:formula1>
          <xm:sqref>A18</xm:sqref>
        </x14:dataValidation>
        <x14:dataValidation type="list" allowBlank="1" showInputMessage="1" showErrorMessage="1" xr:uid="{BB720AE4-D471-4963-BEB7-F5C52D05E1DF}">
          <x14:formula1>
            <xm:f>Data!$A$2:$A$23</xm:f>
          </x14:formula1>
          <xm:sqref>A9</xm:sqref>
        </x14:dataValidation>
        <x14:dataValidation type="list" allowBlank="1" showInputMessage="1" showErrorMessage="1" xr:uid="{5AE8282C-9809-4966-8A04-1F7E6DD1A3D4}">
          <x14:formula1>
            <xm:f>Data!$F$2:$I$2</xm:f>
          </x14:formula1>
          <xm:sqref>A12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6"/>
  <sheetViews>
    <sheetView showGridLines="0" topLeftCell="A17" zoomScaleNormal="100" workbookViewId="0">
      <selection activeCell="A28" sqref="A26:A28"/>
    </sheetView>
  </sheetViews>
  <sheetFormatPr defaultRowHeight="13.2" x14ac:dyDescent="0.25"/>
  <cols>
    <col min="1" max="1" width="40" bestFit="1" customWidth="1"/>
    <col min="2" max="2" width="26.77734375" bestFit="1" customWidth="1"/>
    <col min="4" max="4" width="22.44140625" bestFit="1" customWidth="1"/>
    <col min="5" max="5" width="60.109375" bestFit="1" customWidth="1"/>
    <col min="6" max="6" width="18.77734375" bestFit="1" customWidth="1"/>
    <col min="7" max="7" width="17.77734375" bestFit="1" customWidth="1"/>
    <col min="8" max="8" width="14.44140625" bestFit="1" customWidth="1"/>
    <col min="9" max="9" width="20.44140625" bestFit="1" customWidth="1"/>
    <col min="10" max="10" width="105.5546875" bestFit="1" customWidth="1"/>
    <col min="11" max="11" width="103.6640625" bestFit="1" customWidth="1"/>
    <col min="12" max="12" width="101.5546875" bestFit="1" customWidth="1"/>
    <col min="13" max="13" width="107.109375" bestFit="1" customWidth="1"/>
  </cols>
  <sheetData>
    <row r="1" spans="1:13" x14ac:dyDescent="0.25">
      <c r="A1" s="1" t="s">
        <v>0</v>
      </c>
      <c r="B1" s="2" t="s">
        <v>1</v>
      </c>
      <c r="E1" s="8"/>
      <c r="F1" s="72" t="s">
        <v>53</v>
      </c>
      <c r="G1" s="73"/>
      <c r="H1" s="73"/>
      <c r="I1" s="73"/>
    </row>
    <row r="2" spans="1:13" ht="13.8" thickBot="1" x14ac:dyDescent="0.3">
      <c r="A2" s="3">
        <v>30</v>
      </c>
      <c r="B2" s="48">
        <v>1</v>
      </c>
      <c r="E2" s="10"/>
      <c r="F2" s="52" t="s">
        <v>16</v>
      </c>
      <c r="G2" s="52" t="s">
        <v>15</v>
      </c>
      <c r="H2" s="52" t="s">
        <v>14</v>
      </c>
      <c r="I2" s="53" t="s">
        <v>13</v>
      </c>
    </row>
    <row r="3" spans="1:13" x14ac:dyDescent="0.25">
      <c r="A3" s="4">
        <v>29</v>
      </c>
      <c r="B3" s="5">
        <v>0.97</v>
      </c>
      <c r="D3" s="51" t="s">
        <v>41</v>
      </c>
      <c r="E3" s="60" t="s">
        <v>54</v>
      </c>
      <c r="F3" s="38">
        <v>83.2</v>
      </c>
      <c r="G3" s="38">
        <v>169.17</v>
      </c>
      <c r="H3" s="39" t="s">
        <v>3</v>
      </c>
      <c r="I3" s="40">
        <v>136</v>
      </c>
      <c r="J3" t="str">
        <f>_xlfn.CONCAT($D$3,$F$2,$E3)</f>
        <v>Pre-65 Medicare EligibleConsumer Choice HSAPre-65 Medicare retiree or Pre-65 Medicare spouse only or Pre-65 Medicare child +26 yrs old</v>
      </c>
      <c r="K3" t="str">
        <f>_xlfn.CONCAT($D$3, $G$2,$E3)</f>
        <v>Pre-65 Medicare EligibleComprehensive CarePre-65 Medicare retiree or Pre-65 Medicare spouse only or Pre-65 Medicare child +26 yrs old</v>
      </c>
      <c r="L3" t="str">
        <f>_xlfn.CONCAT($D$3, $H$2,$E3)</f>
        <v>Pre-65 Medicare EligibleBlueChoice HMOPre-65 Medicare retiree or Pre-65 Medicare spouse only or Pre-65 Medicare child +26 yrs old</v>
      </c>
      <c r="M3" t="str">
        <f>_xlfn.CONCAT($D$3, $I$2,$E3)</f>
        <v>Pre-65 Medicare EligibleKaiser Permanente HMOPre-65 Medicare retiree or Pre-65 Medicare spouse only or Pre-65 Medicare child +26 yrs old</v>
      </c>
    </row>
    <row r="4" spans="1:13" x14ac:dyDescent="0.25">
      <c r="A4" s="4">
        <v>28</v>
      </c>
      <c r="B4" s="5">
        <v>0.94</v>
      </c>
      <c r="E4" s="41" t="s">
        <v>12</v>
      </c>
      <c r="F4" s="12">
        <v>176.64</v>
      </c>
      <c r="G4" s="12">
        <v>350.75</v>
      </c>
      <c r="H4" s="13" t="s">
        <v>3</v>
      </c>
      <c r="I4" s="42">
        <v>293.66000000000003</v>
      </c>
      <c r="J4" t="str">
        <f t="shared" ref="J4:J12" si="0">_xlfn.CONCAT($D$3,$F$2,$E4)</f>
        <v>Pre-65 Medicare EligibleConsumer Choice HSAPre-65 Medicare retiree or Pre-65 Medicare spouse + child(ren)</v>
      </c>
      <c r="K4" t="str">
        <f t="shared" ref="K4:K12" si="1">_xlfn.CONCAT($D$3, $G$2,$E4)</f>
        <v>Pre-65 Medicare EligibleComprehensive CarePre-65 Medicare retiree or Pre-65 Medicare spouse + child(ren)</v>
      </c>
      <c r="L4" t="str">
        <f t="shared" ref="L4:L12" si="2">_xlfn.CONCAT($D$3, $H$2,$E4)</f>
        <v>Pre-65 Medicare EligibleBlueChoice HMOPre-65 Medicare retiree or Pre-65 Medicare spouse + child(ren)</v>
      </c>
      <c r="M4" t="str">
        <f t="shared" ref="M4:M12" si="3">_xlfn.CONCAT($D$3, $I$2,$E4)</f>
        <v>Pre-65 Medicare EligibleKaiser Permanente HMOPre-65 Medicare retiree or Pre-65 Medicare spouse + child(ren)</v>
      </c>
    </row>
    <row r="5" spans="1:13" x14ac:dyDescent="0.25">
      <c r="A5" s="4">
        <v>27</v>
      </c>
      <c r="B5" s="5">
        <v>0.91</v>
      </c>
      <c r="E5" s="41" t="s">
        <v>11</v>
      </c>
      <c r="F5" s="14">
        <v>166.4</v>
      </c>
      <c r="G5" s="14">
        <v>362.51</v>
      </c>
      <c r="H5" s="14">
        <v>510.88</v>
      </c>
      <c r="I5" s="42">
        <v>307.64</v>
      </c>
      <c r="J5" t="str">
        <f t="shared" si="0"/>
        <v>Pre-65 Medicare EligibleConsumer Choice HSANon-Medicare retiree + Pre-65 Medicare spouse</v>
      </c>
      <c r="K5" t="str">
        <f t="shared" si="1"/>
        <v>Pre-65 Medicare EligibleComprehensive CareNon-Medicare retiree + Pre-65 Medicare spouse</v>
      </c>
      <c r="L5" t="str">
        <f t="shared" si="2"/>
        <v>Pre-65 Medicare EligibleBlueChoice HMONon-Medicare retiree + Pre-65 Medicare spouse</v>
      </c>
      <c r="M5" t="str">
        <f t="shared" si="3"/>
        <v>Pre-65 Medicare EligibleKaiser Permanente HMONon-Medicare retiree + Pre-65 Medicare spouse</v>
      </c>
    </row>
    <row r="6" spans="1:13" x14ac:dyDescent="0.25">
      <c r="A6" s="4">
        <v>26</v>
      </c>
      <c r="B6" s="5">
        <v>0.89</v>
      </c>
      <c r="E6" s="41" t="s">
        <v>10</v>
      </c>
      <c r="F6" s="14">
        <v>166.4</v>
      </c>
      <c r="G6" s="14">
        <v>338.34</v>
      </c>
      <c r="H6" s="13" t="s">
        <v>3</v>
      </c>
      <c r="I6" s="43">
        <v>272</v>
      </c>
      <c r="J6" t="str">
        <f t="shared" si="0"/>
        <v>Pre-65 Medicare EligibleConsumer Choice HSAPre-65 Medicare retiree + Pre-65 Medicare spouse</v>
      </c>
      <c r="K6" t="str">
        <f t="shared" si="1"/>
        <v>Pre-65 Medicare EligibleComprehensive CarePre-65 Medicare retiree + Pre-65 Medicare spouse</v>
      </c>
      <c r="L6" t="str">
        <f t="shared" si="2"/>
        <v>Pre-65 Medicare EligibleBlueChoice HMOPre-65 Medicare retiree + Pre-65 Medicare spouse</v>
      </c>
      <c r="M6" t="str">
        <f t="shared" si="3"/>
        <v>Pre-65 Medicare EligibleKaiser Permanente HMOPre-65 Medicare retiree + Pre-65 Medicare spouse</v>
      </c>
    </row>
    <row r="7" spans="1:13" x14ac:dyDescent="0.25">
      <c r="A7" s="4">
        <v>25</v>
      </c>
      <c r="B7" s="5">
        <v>0.86</v>
      </c>
      <c r="E7" s="41" t="s">
        <v>9</v>
      </c>
      <c r="F7" s="14">
        <v>259.83999999999997</v>
      </c>
      <c r="G7" s="14">
        <v>544.09</v>
      </c>
      <c r="H7" s="14">
        <v>729.82</v>
      </c>
      <c r="I7" s="43">
        <v>465.3</v>
      </c>
      <c r="J7" t="str">
        <f t="shared" si="0"/>
        <v>Pre-65 Medicare EligibleConsumer Choice HSAFamily (non-Medicare retiree + Pre-65 Medicare spouse + child[ren])</v>
      </c>
      <c r="K7" t="str">
        <f t="shared" si="1"/>
        <v>Pre-65 Medicare EligibleComprehensive CareFamily (non-Medicare retiree + Pre-65 Medicare spouse + child[ren])</v>
      </c>
      <c r="L7" t="str">
        <f t="shared" si="2"/>
        <v>Pre-65 Medicare EligibleBlueChoice HMOFamily (non-Medicare retiree + Pre-65 Medicare spouse + child[ren])</v>
      </c>
      <c r="M7" t="str">
        <f t="shared" si="3"/>
        <v>Pre-65 Medicare EligibleKaiser Permanente HMOFamily (non-Medicare retiree + Pre-65 Medicare spouse + child[ren])</v>
      </c>
    </row>
    <row r="8" spans="1:13" x14ac:dyDescent="0.25">
      <c r="A8" s="4">
        <v>24</v>
      </c>
      <c r="B8" s="5">
        <v>0.81</v>
      </c>
      <c r="E8" s="41" t="s">
        <v>8</v>
      </c>
      <c r="F8" s="14">
        <v>206.12</v>
      </c>
      <c r="G8" s="14">
        <v>413.25</v>
      </c>
      <c r="H8" s="13" t="s">
        <v>3</v>
      </c>
      <c r="I8" s="42">
        <v>348.54</v>
      </c>
      <c r="J8" t="str">
        <f t="shared" si="0"/>
        <v>Pre-65 Medicare EligibleConsumer Choice HSAPre-65 Medicare retiree + non-Medicare spouse</v>
      </c>
      <c r="K8" t="str">
        <f t="shared" si="1"/>
        <v>Pre-65 Medicare EligibleComprehensive CarePre-65 Medicare retiree + non-Medicare spouse</v>
      </c>
      <c r="L8" t="str">
        <f t="shared" si="2"/>
        <v>Pre-65 Medicare EligibleBlueChoice HMOPre-65 Medicare retiree + non-Medicare spouse</v>
      </c>
      <c r="M8" t="str">
        <f t="shared" si="3"/>
        <v>Pre-65 Medicare EligibleKaiser Permanente HMOPre-65 Medicare retiree + non-Medicare spouse</v>
      </c>
    </row>
    <row r="9" spans="1:13" x14ac:dyDescent="0.25">
      <c r="A9" s="4">
        <v>23</v>
      </c>
      <c r="B9" s="5">
        <v>0.77</v>
      </c>
      <c r="E9" s="41" t="s">
        <v>7</v>
      </c>
      <c r="F9" s="14">
        <v>299.56</v>
      </c>
      <c r="G9" s="14">
        <v>594.83000000000004</v>
      </c>
      <c r="H9" s="13" t="s">
        <v>3</v>
      </c>
      <c r="I9" s="43">
        <v>506.2</v>
      </c>
      <c r="J9" t="str">
        <f t="shared" si="0"/>
        <v>Pre-65 Medicare EligibleConsumer Choice HSAFamily (pre-65 Medicare retiree + non-Medicare spouse + child[ren])</v>
      </c>
      <c r="K9" t="str">
        <f t="shared" si="1"/>
        <v>Pre-65 Medicare EligibleComprehensive CareFamily (pre-65 Medicare retiree + non-Medicare spouse + child[ren])</v>
      </c>
      <c r="L9" t="str">
        <f t="shared" si="2"/>
        <v>Pre-65 Medicare EligibleBlueChoice HMOFamily (pre-65 Medicare retiree + non-Medicare spouse + child[ren])</v>
      </c>
      <c r="M9" t="str">
        <f t="shared" si="3"/>
        <v>Pre-65 Medicare EligibleKaiser Permanente HMOFamily (pre-65 Medicare retiree + non-Medicare spouse + child[ren])</v>
      </c>
    </row>
    <row r="10" spans="1:13" x14ac:dyDescent="0.25">
      <c r="A10" s="4">
        <v>22</v>
      </c>
      <c r="B10" s="5">
        <v>0.73</v>
      </c>
      <c r="E10" s="41" t="s">
        <v>6</v>
      </c>
      <c r="F10" s="12">
        <v>176.64</v>
      </c>
      <c r="G10" s="12">
        <v>350.75</v>
      </c>
      <c r="H10" s="13" t="s">
        <v>3</v>
      </c>
      <c r="I10" s="42">
        <v>293.66000000000003</v>
      </c>
      <c r="J10" t="str">
        <f t="shared" si="0"/>
        <v>Pre-65 Medicare EligibleConsumer Choice HSAFamily (pre-65 Medicare retiree + child[ren])</v>
      </c>
      <c r="K10" t="str">
        <f t="shared" si="1"/>
        <v>Pre-65 Medicare EligibleComprehensive CareFamily (pre-65 Medicare retiree + child[ren])</v>
      </c>
      <c r="L10" t="str">
        <f t="shared" si="2"/>
        <v>Pre-65 Medicare EligibleBlueChoice HMOFamily (pre-65 Medicare retiree + child[ren])</v>
      </c>
      <c r="M10" t="str">
        <f t="shared" si="3"/>
        <v>Pre-65 Medicare EligibleKaiser Permanente HMOFamily (pre-65 Medicare retiree + child[ren])</v>
      </c>
    </row>
    <row r="11" spans="1:13" x14ac:dyDescent="0.25">
      <c r="A11" s="4">
        <v>21</v>
      </c>
      <c r="B11" s="5">
        <v>0.69</v>
      </c>
      <c r="E11" s="41" t="s">
        <v>5</v>
      </c>
      <c r="F11" s="12">
        <v>176.64</v>
      </c>
      <c r="G11" s="12">
        <v>350.75</v>
      </c>
      <c r="H11" s="13" t="s">
        <v>3</v>
      </c>
      <c r="I11" s="42">
        <v>293.66000000000003</v>
      </c>
      <c r="J11" t="str">
        <f t="shared" si="0"/>
        <v>Pre-65 Medicare EligibleConsumer Choice HSAFamily (pre-65 Medicare spouse + child[ren])</v>
      </c>
      <c r="K11" t="str">
        <f t="shared" si="1"/>
        <v>Pre-65 Medicare EligibleComprehensive CareFamily (pre-65 Medicare spouse + child[ren])</v>
      </c>
      <c r="L11" t="str">
        <f t="shared" si="2"/>
        <v>Pre-65 Medicare EligibleBlueChoice HMOFamily (pre-65 Medicare spouse + child[ren])</v>
      </c>
      <c r="M11" t="str">
        <f t="shared" si="3"/>
        <v>Pre-65 Medicare EligibleKaiser Permanente HMOFamily (pre-65 Medicare spouse + child[ren])</v>
      </c>
    </row>
    <row r="12" spans="1:13" ht="13.8" thickBot="1" x14ac:dyDescent="0.3">
      <c r="A12" s="4">
        <v>20</v>
      </c>
      <c r="B12" s="5">
        <v>0.64</v>
      </c>
      <c r="E12" s="44" t="s">
        <v>4</v>
      </c>
      <c r="F12" s="45">
        <v>259.83999999999997</v>
      </c>
      <c r="G12" s="45">
        <v>519.91999999999996</v>
      </c>
      <c r="H12" s="46" t="s">
        <v>3</v>
      </c>
      <c r="I12" s="47">
        <v>429.66</v>
      </c>
      <c r="J12" t="str">
        <f t="shared" si="0"/>
        <v>Pre-65 Medicare EligibleConsumer Choice HSAFamily (pre-65 Medicare retiree and/or Pre-65 Medicare spouse + child[ren])</v>
      </c>
      <c r="K12" t="str">
        <f t="shared" si="1"/>
        <v>Pre-65 Medicare EligibleComprehensive CareFamily (pre-65 Medicare retiree and/or Pre-65 Medicare spouse + child[ren])</v>
      </c>
      <c r="L12" t="str">
        <f t="shared" si="2"/>
        <v>Pre-65 Medicare EligibleBlueChoice HMOFamily (pre-65 Medicare retiree and/or Pre-65 Medicare spouse + child[ren])</v>
      </c>
      <c r="M12" t="str">
        <f t="shared" si="3"/>
        <v>Pre-65 Medicare EligibleKaiser Permanente HMOFamily (pre-65 Medicare retiree and/or Pre-65 Medicare spouse + child[ren])</v>
      </c>
    </row>
    <row r="13" spans="1:13" x14ac:dyDescent="0.25">
      <c r="A13" s="4">
        <v>19</v>
      </c>
      <c r="B13" s="5">
        <v>0.6</v>
      </c>
      <c r="D13" s="20" t="s">
        <v>42</v>
      </c>
      <c r="E13" s="30" t="s">
        <v>21</v>
      </c>
      <c r="F13" s="31">
        <v>83.2</v>
      </c>
      <c r="G13" s="31">
        <v>193.34</v>
      </c>
      <c r="H13" s="31">
        <v>228.32</v>
      </c>
      <c r="I13" s="32">
        <v>171.64</v>
      </c>
      <c r="J13" t="str">
        <f>_xlfn.CONCAT($D$13,$F$2,$E13)</f>
        <v>Non Medicare EligibleConsumer Choice HSANon-Medicare retiree only</v>
      </c>
      <c r="K13" t="str">
        <f>_xlfn.CONCAT($D$13, $G$2,$E13)</f>
        <v>Non Medicare EligibleComprehensive CareNon-Medicare retiree only</v>
      </c>
      <c r="L13" t="str">
        <f>_xlfn.CONCAT($D$13, $H$2,$E13)</f>
        <v>Non Medicare EligibleBlueChoice HMONon-Medicare retiree only</v>
      </c>
      <c r="M13" t="str">
        <f>_xlfn.CONCAT($D$13, $I$2,$E13)</f>
        <v>Non Medicare EligibleKaiser Permanente HMONon-Medicare retiree only</v>
      </c>
    </row>
    <row r="14" spans="1:13" x14ac:dyDescent="0.25">
      <c r="A14" s="4">
        <v>18</v>
      </c>
      <c r="B14" s="5">
        <v>0.56000000000000005</v>
      </c>
      <c r="E14" s="33" t="s">
        <v>22</v>
      </c>
      <c r="F14" s="17">
        <v>122.92</v>
      </c>
      <c r="G14" s="17">
        <v>244.08</v>
      </c>
      <c r="H14" s="17">
        <v>282.56</v>
      </c>
      <c r="I14" s="34">
        <v>212.54</v>
      </c>
      <c r="J14" t="str">
        <f t="shared" ref="J14:J21" si="4">_xlfn.CONCAT($D$13,$F$2,$E14)</f>
        <v>Non Medicare EligibleConsumer Choice HSANon-Medicare spouse only</v>
      </c>
      <c r="K14" t="str">
        <f t="shared" ref="K14:K21" si="5">_xlfn.CONCAT($D$13, $G$2,$E14)</f>
        <v>Non Medicare EligibleComprehensive CareNon-Medicare spouse only</v>
      </c>
      <c r="L14" t="str">
        <f t="shared" ref="L14:L21" si="6">_xlfn.CONCAT($D$13, $H$2,$E14)</f>
        <v>Non Medicare EligibleBlueChoice HMONon-Medicare spouse only</v>
      </c>
      <c r="M14" t="str">
        <f t="shared" ref="M14:M21" si="7">_xlfn.CONCAT($D$13, $I$2,$E14)</f>
        <v>Non Medicare EligibleKaiser Permanente HMONon-Medicare spouse only</v>
      </c>
    </row>
    <row r="15" spans="1:13" x14ac:dyDescent="0.25">
      <c r="A15" s="4">
        <v>17</v>
      </c>
      <c r="B15" s="5">
        <v>0.51</v>
      </c>
      <c r="E15" s="33" t="s">
        <v>30</v>
      </c>
      <c r="F15" s="17">
        <v>93.44</v>
      </c>
      <c r="G15" s="17">
        <v>181.58</v>
      </c>
      <c r="H15" s="17">
        <v>209.56</v>
      </c>
      <c r="I15" s="34">
        <v>157.66</v>
      </c>
      <c r="J15" t="str">
        <f t="shared" si="4"/>
        <v>Non Medicare EligibleConsumer Choice HSAChild(ren) only</v>
      </c>
      <c r="K15" t="str">
        <f t="shared" si="5"/>
        <v>Non Medicare EligibleComprehensive CareChild(ren) only</v>
      </c>
      <c r="L15" t="str">
        <f t="shared" si="6"/>
        <v>Non Medicare EligibleBlueChoice HMOChild(ren) only</v>
      </c>
      <c r="M15" t="str">
        <f t="shared" si="7"/>
        <v>Non Medicare EligibleKaiser Permanente HMOChild(ren) only</v>
      </c>
    </row>
    <row r="16" spans="1:13" x14ac:dyDescent="0.25">
      <c r="A16" s="4">
        <v>16</v>
      </c>
      <c r="B16" s="5">
        <v>0.47</v>
      </c>
      <c r="E16" s="33" t="s">
        <v>23</v>
      </c>
      <c r="F16" s="17">
        <v>176.64</v>
      </c>
      <c r="G16" s="17">
        <v>374.92</v>
      </c>
      <c r="H16" s="17">
        <v>437.88</v>
      </c>
      <c r="I16" s="34">
        <v>329.3</v>
      </c>
      <c r="J16" t="str">
        <f t="shared" si="4"/>
        <v>Non Medicare EligibleConsumer Choice HSANon-Medicare retiree + child(ren)</v>
      </c>
      <c r="K16" t="str">
        <f t="shared" si="5"/>
        <v>Non Medicare EligibleComprehensive CareNon-Medicare retiree + child(ren)</v>
      </c>
      <c r="L16" t="str">
        <f t="shared" si="6"/>
        <v>Non Medicare EligibleBlueChoice HMONon-Medicare retiree + child(ren)</v>
      </c>
      <c r="M16" t="str">
        <f t="shared" si="7"/>
        <v>Non Medicare EligibleKaiser Permanente HMONon-Medicare retiree + child(ren)</v>
      </c>
    </row>
    <row r="17" spans="1:13" x14ac:dyDescent="0.25">
      <c r="A17" s="4">
        <v>15</v>
      </c>
      <c r="B17" s="5">
        <v>0.43</v>
      </c>
      <c r="E17" s="33" t="s">
        <v>24</v>
      </c>
      <c r="F17" s="17">
        <v>216.36</v>
      </c>
      <c r="G17" s="17">
        <v>425.66</v>
      </c>
      <c r="H17" s="17">
        <v>492.12</v>
      </c>
      <c r="I17" s="34">
        <v>370.2</v>
      </c>
      <c r="J17" t="str">
        <f t="shared" si="4"/>
        <v>Non Medicare EligibleConsumer Choice HSANon-Medicare spouse + child(ren)</v>
      </c>
      <c r="K17" t="str">
        <f t="shared" si="5"/>
        <v>Non Medicare EligibleComprehensive CareNon-Medicare spouse + child(ren)</v>
      </c>
      <c r="L17" t="str">
        <f t="shared" si="6"/>
        <v>Non Medicare EligibleBlueChoice HMONon-Medicare spouse + child(ren)</v>
      </c>
      <c r="M17" t="str">
        <f t="shared" si="7"/>
        <v>Non Medicare EligibleKaiser Permanente HMONon-Medicare spouse + child(ren)</v>
      </c>
    </row>
    <row r="18" spans="1:13" x14ac:dyDescent="0.25">
      <c r="A18" s="4">
        <v>14</v>
      </c>
      <c r="B18" s="5">
        <v>0.39</v>
      </c>
      <c r="E18" s="33" t="s">
        <v>25</v>
      </c>
      <c r="F18" s="17">
        <v>206.12</v>
      </c>
      <c r="G18" s="17">
        <v>437.42</v>
      </c>
      <c r="H18" s="17">
        <v>510.88</v>
      </c>
      <c r="I18" s="34">
        <v>384.18</v>
      </c>
      <c r="J18" t="str">
        <f t="shared" si="4"/>
        <v>Non Medicare EligibleConsumer Choice HSANon-Medicare retiree + non-Medicare spouse</v>
      </c>
      <c r="K18" t="str">
        <f t="shared" si="5"/>
        <v>Non Medicare EligibleComprehensive CareNon-Medicare retiree + non-Medicare spouse</v>
      </c>
      <c r="L18" t="str">
        <f t="shared" si="6"/>
        <v>Non Medicare EligibleBlueChoice HMONon-Medicare retiree + non-Medicare spouse</v>
      </c>
      <c r="M18" t="str">
        <f t="shared" si="7"/>
        <v>Non Medicare EligibleKaiser Permanente HMONon-Medicare retiree + non-Medicare spouse</v>
      </c>
    </row>
    <row r="19" spans="1:13" x14ac:dyDescent="0.25">
      <c r="A19" s="4">
        <v>13</v>
      </c>
      <c r="B19" s="5">
        <v>0.34</v>
      </c>
      <c r="E19" s="33" t="s">
        <v>50</v>
      </c>
      <c r="F19" s="49">
        <v>294.44</v>
      </c>
      <c r="G19" s="49">
        <v>624.88</v>
      </c>
      <c r="H19" s="49">
        <v>729.82</v>
      </c>
      <c r="I19" s="49">
        <v>548.84</v>
      </c>
      <c r="J19" t="str">
        <f t="shared" si="4"/>
        <v>Non Medicare EligibleConsumer Choice HSAFamily (non-Medicare retiree + non-Medicare spouse and child(ren)</v>
      </c>
      <c r="K19" t="str">
        <f t="shared" si="5"/>
        <v>Non Medicare EligibleComprehensive CareFamily (non-Medicare retiree + non-Medicare spouse and child(ren)</v>
      </c>
      <c r="L19" t="str">
        <f t="shared" si="6"/>
        <v>Non Medicare EligibleBlueChoice HMOFamily (non-Medicare retiree + non-Medicare spouse and child(ren)</v>
      </c>
      <c r="M19" t="str">
        <f t="shared" si="7"/>
        <v>Non Medicare EligibleKaiser Permanente HMOFamily (non-Medicare retiree + non-Medicare spouse and child(ren)</v>
      </c>
    </row>
    <row r="20" spans="1:13" x14ac:dyDescent="0.25">
      <c r="A20" s="4">
        <v>12</v>
      </c>
      <c r="B20" s="5">
        <v>0.3</v>
      </c>
      <c r="E20" s="33" t="s">
        <v>51</v>
      </c>
      <c r="F20" s="17">
        <v>176.64</v>
      </c>
      <c r="G20" s="17">
        <v>374.92</v>
      </c>
      <c r="H20" s="17">
        <v>437.88</v>
      </c>
      <c r="I20" s="34">
        <v>329.3</v>
      </c>
      <c r="J20" t="str">
        <f t="shared" si="4"/>
        <v>Non Medicare EligibleConsumer Choice HSAFamily (non-Medicare retiree + children)</v>
      </c>
      <c r="K20" t="str">
        <f t="shared" si="5"/>
        <v>Non Medicare EligibleComprehensive CareFamily (non-Medicare retiree + children)</v>
      </c>
      <c r="L20" t="str">
        <f t="shared" si="6"/>
        <v>Non Medicare EligibleBlueChoice HMOFamily (non-Medicare retiree + children)</v>
      </c>
      <c r="M20" t="str">
        <f t="shared" si="7"/>
        <v>Non Medicare EligibleKaiser Permanente HMOFamily (non-Medicare retiree + children)</v>
      </c>
    </row>
    <row r="21" spans="1:13" ht="13.8" thickBot="1" x14ac:dyDescent="0.3">
      <c r="A21" s="4">
        <v>11</v>
      </c>
      <c r="B21" s="5">
        <v>0.26</v>
      </c>
      <c r="E21" s="35" t="s">
        <v>52</v>
      </c>
      <c r="F21" s="36">
        <v>216.36</v>
      </c>
      <c r="G21" s="36">
        <v>425.66</v>
      </c>
      <c r="H21" s="36">
        <v>492.12</v>
      </c>
      <c r="I21" s="37">
        <v>370.2</v>
      </c>
      <c r="J21" t="str">
        <f t="shared" si="4"/>
        <v>Non Medicare EligibleConsumer Choice HSAFamily (non-Medicare spouse + child(ren)</v>
      </c>
      <c r="K21" t="str">
        <f t="shared" si="5"/>
        <v>Non Medicare EligibleComprehensive CareFamily (non-Medicare spouse + child(ren)</v>
      </c>
      <c r="L21" t="str">
        <f t="shared" si="6"/>
        <v>Non Medicare EligibleBlueChoice HMOFamily (non-Medicare spouse + child(ren)</v>
      </c>
      <c r="M21" t="str">
        <f t="shared" si="7"/>
        <v>Non Medicare EligibleKaiser Permanente HMOFamily (non-Medicare spouse + child(ren)</v>
      </c>
    </row>
    <row r="22" spans="1:13" x14ac:dyDescent="0.25">
      <c r="A22" s="4">
        <v>10</v>
      </c>
      <c r="B22" s="5">
        <v>0.21</v>
      </c>
    </row>
    <row r="23" spans="1:13" x14ac:dyDescent="0.25">
      <c r="A23" s="6" t="s">
        <v>2</v>
      </c>
      <c r="B23" s="7">
        <v>0</v>
      </c>
    </row>
    <row r="25" spans="1:13" x14ac:dyDescent="0.25">
      <c r="E25" s="9"/>
      <c r="F25" s="70" t="s">
        <v>55</v>
      </c>
      <c r="G25" s="71"/>
      <c r="H25" s="71"/>
      <c r="I25" s="71"/>
    </row>
    <row r="26" spans="1:13" ht="13.8" thickBot="1" x14ac:dyDescent="0.3">
      <c r="E26" s="15"/>
      <c r="F26" s="54" t="s">
        <v>17</v>
      </c>
      <c r="G26" s="54" t="s">
        <v>18</v>
      </c>
      <c r="H26" s="54" t="s">
        <v>19</v>
      </c>
      <c r="I26" s="55" t="s">
        <v>20</v>
      </c>
    </row>
    <row r="27" spans="1:13" x14ac:dyDescent="0.25">
      <c r="A27" s="61"/>
      <c r="E27" s="60" t="s">
        <v>54</v>
      </c>
      <c r="F27" s="21">
        <v>511.76</v>
      </c>
      <c r="G27" s="21">
        <v>537.03</v>
      </c>
      <c r="H27" s="22" t="s">
        <v>31</v>
      </c>
      <c r="I27" s="23">
        <v>474.56</v>
      </c>
      <c r="J27" t="str">
        <f t="shared" ref="J27:J36" si="8">_xlfn.CONCAT("After",$D$28, $F$26,$E27)</f>
        <v>AfterPre-65 Medicare EligibleConsumer Choice HSAPre-65 Medicare retiree or Pre-65 Medicare spouse only or Pre-65 Medicare child +26 yrs old</v>
      </c>
      <c r="K27" t="str">
        <f>_xlfn.CONCAT("After",$D$28, $G$26,$E27)</f>
        <v>AfterPre-65 Medicare EligibleComprehensive CarePre-65 Medicare retiree or Pre-65 Medicare spouse only or Pre-65 Medicare child +26 yrs old</v>
      </c>
      <c r="L27" t="str">
        <f>_xlfn.CONCAT("After",$D$28, $H$26,$E27)</f>
        <v>AfterPre-65 Medicare EligibleBlueChoice HMOPre-65 Medicare retiree or Pre-65 Medicare spouse only or Pre-65 Medicare child +26 yrs old</v>
      </c>
      <c r="M27" t="str">
        <f>_xlfn.CONCAT("After",$D$28, $I$26,$E27)</f>
        <v>AfterPre-65 Medicare EligibleKaiser Permanente HMOPre-65 Medicare retiree or Pre-65 Medicare spouse only or Pre-65 Medicare child +26 yrs old</v>
      </c>
    </row>
    <row r="28" spans="1:13" x14ac:dyDescent="0.25">
      <c r="D28" s="20" t="s">
        <v>41</v>
      </c>
      <c r="E28" s="24" t="s">
        <v>32</v>
      </c>
      <c r="F28" s="18">
        <v>894.3</v>
      </c>
      <c r="G28" s="18">
        <v>920.41</v>
      </c>
      <c r="H28" s="19" t="s">
        <v>31</v>
      </c>
      <c r="I28" s="25">
        <v>805.36</v>
      </c>
      <c r="J28" t="str">
        <f t="shared" si="8"/>
        <v>AfterPre-65 Medicare EligibleConsumer Choice HSAPre-65 Medicare retiree or Pre-65 Medicare spouse + child(ren)</v>
      </c>
      <c r="K28" t="str">
        <f t="shared" ref="K28:K36" si="9">_xlfn.CONCAT("After",$D$28, $G$26,$E28)</f>
        <v>AfterPre-65 Medicare EligibleComprehensive CarePre-65 Medicare retiree or Pre-65 Medicare spouse + child(ren)</v>
      </c>
      <c r="L28" t="str">
        <f t="shared" ref="L28:L36" si="10">_xlfn.CONCAT("After",$D$28, $H$26,$E28)</f>
        <v>AfterPre-65 Medicare EligibleBlueChoice HMOPre-65 Medicare retiree or Pre-65 Medicare spouse + child(ren)</v>
      </c>
      <c r="M28" t="str">
        <f t="shared" ref="M28:M36" si="11">_xlfn.CONCAT("After",$D$28, $I$26,$E28)</f>
        <v>AfterPre-65 Medicare EligibleKaiser Permanente HMOPre-65 Medicare retiree or Pre-65 Medicare spouse + child(ren)</v>
      </c>
    </row>
    <row r="29" spans="1:13" x14ac:dyDescent="0.25">
      <c r="E29" s="24" t="s">
        <v>33</v>
      </c>
      <c r="F29" s="18">
        <v>1083.04</v>
      </c>
      <c r="G29" s="18">
        <v>1120.51</v>
      </c>
      <c r="H29" s="18">
        <v>1064.9000000000001</v>
      </c>
      <c r="I29" s="25">
        <v>974.56</v>
      </c>
      <c r="J29" t="str">
        <f t="shared" si="8"/>
        <v>AfterPre-65 Medicare EligibleConsumer Choice HSANon-Medicare retiree + Pre-65 Medicare spouse</v>
      </c>
      <c r="K29" t="str">
        <f t="shared" si="9"/>
        <v>AfterPre-65 Medicare EligibleComprehensive CareNon-Medicare retiree + Pre-65 Medicare spouse</v>
      </c>
      <c r="L29" t="str">
        <f t="shared" si="10"/>
        <v>AfterPre-65 Medicare EligibleBlueChoice HMONon-Medicare retiree + Pre-65 Medicare spouse</v>
      </c>
      <c r="M29" t="str">
        <f t="shared" si="11"/>
        <v>AfterPre-65 Medicare EligibleKaiser Permanente HMONon-Medicare retiree + Pre-65 Medicare spouse</v>
      </c>
    </row>
    <row r="30" spans="1:13" ht="12.75" customHeight="1" x14ac:dyDescent="0.25">
      <c r="E30" s="24" t="s">
        <v>34</v>
      </c>
      <c r="F30" s="18">
        <v>1083.04</v>
      </c>
      <c r="G30" s="18">
        <v>1144.68</v>
      </c>
      <c r="H30" s="19" t="s">
        <v>31</v>
      </c>
      <c r="I30" s="25">
        <v>1010.2</v>
      </c>
      <c r="J30" t="str">
        <f t="shared" si="8"/>
        <v>AfterPre-65 Medicare EligibleConsumer Choice HSAPre-65 Medicare retiree + Pre-65 Medicare spouse</v>
      </c>
      <c r="K30" t="str">
        <f t="shared" si="9"/>
        <v>AfterPre-65 Medicare EligibleComprehensive CarePre-65 Medicare retiree + Pre-65 Medicare spouse</v>
      </c>
      <c r="L30" t="str">
        <f t="shared" si="10"/>
        <v>AfterPre-65 Medicare EligibleBlueChoice HMOPre-65 Medicare retiree + Pre-65 Medicare spouse</v>
      </c>
      <c r="M30" t="str">
        <f t="shared" si="11"/>
        <v>AfterPre-65 Medicare EligibleKaiser Permanente HMOPre-65 Medicare retiree + Pre-65 Medicare spouse</v>
      </c>
    </row>
    <row r="31" spans="1:13" x14ac:dyDescent="0.25">
      <c r="E31" s="24" t="s">
        <v>35</v>
      </c>
      <c r="F31" s="18">
        <v>1525.06</v>
      </c>
      <c r="G31" s="18">
        <v>1574.51</v>
      </c>
      <c r="H31" s="18">
        <v>1521.3</v>
      </c>
      <c r="I31" s="25">
        <v>1366.42</v>
      </c>
      <c r="J31" t="str">
        <f t="shared" si="8"/>
        <v>AfterPre-65 Medicare EligibleConsumer Choice HSAFamily (non-Medicare retiree + Pre-65 Medicare spouse + child[ren])</v>
      </c>
      <c r="K31" t="str">
        <f t="shared" si="9"/>
        <v>AfterPre-65 Medicare EligibleComprehensive CareFamily (non-Medicare retiree + Pre-65 Medicare spouse + child[ren])</v>
      </c>
      <c r="L31" t="str">
        <f t="shared" si="10"/>
        <v>AfterPre-65 Medicare EligibleBlueChoice HMOFamily (non-Medicare retiree + Pre-65 Medicare spouse + child[ren])</v>
      </c>
      <c r="M31" t="str">
        <f t="shared" si="11"/>
        <v>AfterPre-65 Medicare EligibleKaiser Permanente HMOFamily (non-Medicare retiree + Pre-65 Medicare spouse + child[ren])</v>
      </c>
    </row>
    <row r="32" spans="1:13" x14ac:dyDescent="0.25">
      <c r="E32" s="24" t="s">
        <v>36</v>
      </c>
      <c r="F32" s="18">
        <v>1043.32</v>
      </c>
      <c r="G32" s="18">
        <v>1069.77</v>
      </c>
      <c r="H32" s="19" t="s">
        <v>31</v>
      </c>
      <c r="I32" s="25">
        <v>933.66</v>
      </c>
      <c r="J32" t="str">
        <f t="shared" si="8"/>
        <v>AfterPre-65 Medicare EligibleConsumer Choice HSAPre-65 Medicare retiree + non-Medicare spouse</v>
      </c>
      <c r="K32" t="str">
        <f t="shared" si="9"/>
        <v>AfterPre-65 Medicare EligibleComprehensive CarePre-65 Medicare retiree + non-Medicare spouse</v>
      </c>
      <c r="L32" t="str">
        <f t="shared" si="10"/>
        <v>AfterPre-65 Medicare EligibleBlueChoice HMOPre-65 Medicare retiree + non-Medicare spouse</v>
      </c>
      <c r="M32" t="str">
        <f t="shared" si="11"/>
        <v>AfterPre-65 Medicare EligibleKaiser Permanente HMOPre-65 Medicare retiree + non-Medicare spouse</v>
      </c>
    </row>
    <row r="33" spans="4:13" x14ac:dyDescent="0.25">
      <c r="E33" s="24" t="s">
        <v>37</v>
      </c>
      <c r="F33" s="18">
        <v>1485.34</v>
      </c>
      <c r="G33" s="18">
        <v>1523.77</v>
      </c>
      <c r="H33" s="19" t="s">
        <v>31</v>
      </c>
      <c r="I33" s="25">
        <v>1325.52</v>
      </c>
      <c r="J33" t="str">
        <f t="shared" si="8"/>
        <v>AfterPre-65 Medicare EligibleConsumer Choice HSAFamily (pre-65 Medicare retiree + non-Medicare spouse + child[ren])</v>
      </c>
      <c r="K33" t="str">
        <f t="shared" si="9"/>
        <v>AfterPre-65 Medicare EligibleComprehensive CareFamily (pre-65 Medicare retiree + non-Medicare spouse + child[ren])</v>
      </c>
      <c r="L33" t="str">
        <f t="shared" si="10"/>
        <v>AfterPre-65 Medicare EligibleBlueChoice HMOFamily (pre-65 Medicare retiree + non-Medicare spouse + child[ren])</v>
      </c>
      <c r="M33" t="str">
        <f t="shared" si="11"/>
        <v>AfterPre-65 Medicare EligibleKaiser Permanente HMOFamily (pre-65 Medicare retiree + non-Medicare spouse + child[ren])</v>
      </c>
    </row>
    <row r="34" spans="4:13" x14ac:dyDescent="0.25">
      <c r="E34" s="24" t="s">
        <v>38</v>
      </c>
      <c r="F34" s="18">
        <v>894.3</v>
      </c>
      <c r="G34" s="18">
        <v>920.41</v>
      </c>
      <c r="H34" s="19" t="s">
        <v>31</v>
      </c>
      <c r="I34" s="25">
        <v>805.36</v>
      </c>
      <c r="J34" t="str">
        <f t="shared" si="8"/>
        <v>AfterPre-65 Medicare EligibleConsumer Choice HSAFamily (pre-65 Medicare retiree + child[ren])</v>
      </c>
      <c r="K34" t="str">
        <f t="shared" si="9"/>
        <v>AfterPre-65 Medicare EligibleComprehensive CareFamily (pre-65 Medicare retiree + child[ren])</v>
      </c>
      <c r="L34" t="str">
        <f t="shared" si="10"/>
        <v>AfterPre-65 Medicare EligibleBlueChoice HMOFamily (pre-65 Medicare retiree + child[ren])</v>
      </c>
      <c r="M34" t="str">
        <f t="shared" si="11"/>
        <v>AfterPre-65 Medicare EligibleKaiser Permanente HMOFamily (pre-65 Medicare retiree + child[ren])</v>
      </c>
    </row>
    <row r="35" spans="4:13" x14ac:dyDescent="0.25">
      <c r="E35" s="24" t="s">
        <v>39</v>
      </c>
      <c r="F35" s="18">
        <v>894.3</v>
      </c>
      <c r="G35" s="18">
        <v>920.41</v>
      </c>
      <c r="H35" s="19" t="s">
        <v>31</v>
      </c>
      <c r="I35" s="25">
        <v>805.36</v>
      </c>
      <c r="J35" t="str">
        <f t="shared" si="8"/>
        <v>AfterPre-65 Medicare EligibleConsumer Choice HSAFamily (pre-65 Medicare spouse + child[ren])</v>
      </c>
      <c r="K35" t="str">
        <f t="shared" si="9"/>
        <v>AfterPre-65 Medicare EligibleComprehensive CareFamily (pre-65 Medicare spouse + child[ren])</v>
      </c>
      <c r="L35" t="str">
        <f t="shared" si="10"/>
        <v>AfterPre-65 Medicare EligibleBlueChoice HMOFamily (pre-65 Medicare spouse + child[ren])</v>
      </c>
      <c r="M35" t="str">
        <f t="shared" si="11"/>
        <v>AfterPre-65 Medicare EligibleKaiser Permanente HMOFamily (pre-65 Medicare spouse + child[ren])</v>
      </c>
    </row>
    <row r="36" spans="4:13" ht="13.8" thickBot="1" x14ac:dyDescent="0.3">
      <c r="E36" s="26" t="s">
        <v>40</v>
      </c>
      <c r="F36" s="27">
        <v>1525.06</v>
      </c>
      <c r="G36" s="27">
        <v>1598.68</v>
      </c>
      <c r="H36" s="28" t="s">
        <v>31</v>
      </c>
      <c r="I36" s="29">
        <v>1402.06</v>
      </c>
      <c r="J36" t="str">
        <f t="shared" si="8"/>
        <v>AfterPre-65 Medicare EligibleConsumer Choice HSAFamily (pre-65 Medicare retiree and/or Pre-65 Medicare spouse + child[ren])</v>
      </c>
      <c r="K36" t="str">
        <f t="shared" si="9"/>
        <v>AfterPre-65 Medicare EligibleComprehensive CareFamily (pre-65 Medicare retiree and/or Pre-65 Medicare spouse + child[ren])</v>
      </c>
      <c r="L36" t="str">
        <f t="shared" si="10"/>
        <v>AfterPre-65 Medicare EligibleBlueChoice HMOFamily (pre-65 Medicare retiree and/or Pre-65 Medicare spouse + child[ren])</v>
      </c>
      <c r="M36" t="str">
        <f t="shared" si="11"/>
        <v>AfterPre-65 Medicare EligibleKaiser Permanente HMOFamily (pre-65 Medicare retiree and/or Pre-65 Medicare spouse + child[ren])</v>
      </c>
    </row>
    <row r="37" spans="4:13" x14ac:dyDescent="0.25">
      <c r="E37" s="30" t="s">
        <v>21</v>
      </c>
      <c r="F37" s="31">
        <v>511.76</v>
      </c>
      <c r="G37" s="31">
        <v>512.86</v>
      </c>
      <c r="H37" s="31">
        <v>522.05999999999995</v>
      </c>
      <c r="I37" s="32">
        <v>438.92</v>
      </c>
      <c r="J37" s="50" t="str">
        <f>_xlfn.CONCAT("After",$D$13, $F$2,E37)</f>
        <v>AfterNon Medicare EligibleConsumer Choice HSANon-Medicare retiree only</v>
      </c>
      <c r="K37" s="50" t="str">
        <f>_xlfn.CONCAT("After",$D$13, $G$2,$E37)</f>
        <v>AfterNon Medicare EligibleComprehensive CareNon-Medicare retiree only</v>
      </c>
      <c r="L37" s="50" t="str">
        <f>_xlfn.CONCAT("After",$D$13, $H$2,$E37)</f>
        <v>AfterNon Medicare EligibleBlueChoice HMONon-Medicare retiree only</v>
      </c>
      <c r="M37" s="50" t="str">
        <f>_xlfn.CONCAT("After",$D$13, $I$2,$E37)</f>
        <v>AfterNon Medicare EligibleKaiser Permanente HMONon-Medicare retiree only</v>
      </c>
    </row>
    <row r="38" spans="4:13" x14ac:dyDescent="0.25">
      <c r="D38" s="20" t="s">
        <v>42</v>
      </c>
      <c r="E38" s="33" t="s">
        <v>22</v>
      </c>
      <c r="F38" s="17">
        <v>531.55999999999995</v>
      </c>
      <c r="G38" s="17">
        <v>532.74</v>
      </c>
      <c r="H38" s="17">
        <v>542.84</v>
      </c>
      <c r="I38" s="34">
        <v>398.02</v>
      </c>
      <c r="J38" s="50" t="str">
        <f t="shared" ref="J38:J45" si="12">_xlfn.CONCAT("After",$D$13, $F$2,E38)</f>
        <v>AfterNon Medicare EligibleConsumer Choice HSANon-Medicare spouse only</v>
      </c>
      <c r="K38" s="50" t="str">
        <f t="shared" ref="K38:K45" si="13">_xlfn.CONCAT("After",$D$13, $G$2,$E38)</f>
        <v>AfterNon Medicare EligibleComprehensive CareNon-Medicare spouse only</v>
      </c>
      <c r="L38" s="50" t="str">
        <f t="shared" ref="L38:L45" si="14">_xlfn.CONCAT("After",$D$13, $H$2,$E38)</f>
        <v>AfterNon Medicare EligibleBlueChoice HMONon-Medicare spouse only</v>
      </c>
      <c r="M38" s="50" t="str">
        <f t="shared" ref="M38:M45" si="15">_xlfn.CONCAT("After",$D$13, $I$2,$E38)</f>
        <v>AfterNon Medicare EligibleKaiser Permanente HMONon-Medicare spouse only</v>
      </c>
    </row>
    <row r="39" spans="4:13" x14ac:dyDescent="0.25">
      <c r="E39" s="33" t="s">
        <v>30</v>
      </c>
      <c r="F39" s="17">
        <v>382.54</v>
      </c>
      <c r="G39" s="17">
        <v>383.38</v>
      </c>
      <c r="H39" s="17">
        <v>390.72</v>
      </c>
      <c r="I39" s="34">
        <v>330.8</v>
      </c>
      <c r="J39" s="50" t="str">
        <f t="shared" si="12"/>
        <v>AfterNon Medicare EligibleConsumer Choice HSAChild(ren) only</v>
      </c>
      <c r="K39" s="50" t="str">
        <f t="shared" si="13"/>
        <v>AfterNon Medicare EligibleComprehensive CareChild(ren) only</v>
      </c>
      <c r="L39" s="50" t="str">
        <f t="shared" si="14"/>
        <v>AfterNon Medicare EligibleBlueChoice HMOChild(ren) only</v>
      </c>
      <c r="M39" s="50" t="str">
        <f t="shared" si="15"/>
        <v>AfterNon Medicare EligibleKaiser Permanente HMOChild(ren) only</v>
      </c>
    </row>
    <row r="40" spans="4:13" x14ac:dyDescent="0.25">
      <c r="E40" s="33" t="s">
        <v>23</v>
      </c>
      <c r="F40" s="17">
        <v>894.3</v>
      </c>
      <c r="G40" s="17">
        <v>896.24</v>
      </c>
      <c r="H40" s="17">
        <v>912.78</v>
      </c>
      <c r="I40" s="34">
        <v>769.72</v>
      </c>
      <c r="J40" s="50" t="str">
        <f t="shared" si="12"/>
        <v>AfterNon Medicare EligibleConsumer Choice HSANon-Medicare retiree + child(ren)</v>
      </c>
      <c r="K40" s="50" t="str">
        <f t="shared" si="13"/>
        <v>AfterNon Medicare EligibleComprehensive CareNon-Medicare retiree + child(ren)</v>
      </c>
      <c r="L40" s="50" t="str">
        <f t="shared" si="14"/>
        <v>AfterNon Medicare EligibleBlueChoice HMONon-Medicare retiree + child(ren)</v>
      </c>
      <c r="M40" s="50" t="str">
        <f t="shared" si="15"/>
        <v>AfterNon Medicare EligibleKaiser Permanente HMONon-Medicare retiree + child(ren)</v>
      </c>
    </row>
    <row r="41" spans="4:13" x14ac:dyDescent="0.25">
      <c r="E41" s="33" t="s">
        <v>24</v>
      </c>
      <c r="F41" s="17">
        <v>914.1</v>
      </c>
      <c r="G41" s="17">
        <v>916.12</v>
      </c>
      <c r="H41" s="17">
        <v>933.56</v>
      </c>
      <c r="I41" s="34">
        <v>728.82</v>
      </c>
      <c r="J41" s="50" t="str">
        <f t="shared" si="12"/>
        <v>AfterNon Medicare EligibleConsumer Choice HSANon-Medicare spouse + child(ren)</v>
      </c>
      <c r="K41" s="50" t="str">
        <f t="shared" si="13"/>
        <v>AfterNon Medicare EligibleComprehensive CareNon-Medicare spouse + child(ren)</v>
      </c>
      <c r="L41" s="50" t="str">
        <f t="shared" si="14"/>
        <v>AfterNon Medicare EligibleBlueChoice HMONon-Medicare spouse + child(ren)</v>
      </c>
      <c r="M41" s="50" t="str">
        <f t="shared" si="15"/>
        <v>AfterNon Medicare EligibleKaiser Permanente HMONon-Medicare spouse + child(ren)</v>
      </c>
    </row>
    <row r="42" spans="4:13" x14ac:dyDescent="0.25">
      <c r="E42" s="33" t="s">
        <v>25</v>
      </c>
      <c r="F42" s="17">
        <v>1043.32</v>
      </c>
      <c r="G42" s="17">
        <v>1045.5999999999999</v>
      </c>
      <c r="H42" s="17">
        <v>1064.9000000000001</v>
      </c>
      <c r="I42" s="34">
        <v>898.02</v>
      </c>
      <c r="J42" s="50" t="str">
        <f t="shared" si="12"/>
        <v>AfterNon Medicare EligibleConsumer Choice HSANon-Medicare retiree + non-Medicare spouse</v>
      </c>
      <c r="K42" s="50" t="str">
        <f t="shared" si="13"/>
        <v>AfterNon Medicare EligibleComprehensive CareNon-Medicare retiree + non-Medicare spouse</v>
      </c>
      <c r="L42" s="50" t="str">
        <f t="shared" si="14"/>
        <v>AfterNon Medicare EligibleBlueChoice HMONon-Medicare retiree + non-Medicare spouse</v>
      </c>
      <c r="M42" s="50" t="str">
        <f t="shared" si="15"/>
        <v>AfterNon Medicare EligibleKaiser Permanente HMONon-Medicare retiree + non-Medicare spouse</v>
      </c>
    </row>
    <row r="43" spans="4:13" x14ac:dyDescent="0.25">
      <c r="E43" s="33" t="s">
        <v>50</v>
      </c>
      <c r="F43" s="17">
        <v>1490.46</v>
      </c>
      <c r="G43" s="17">
        <v>1493.72</v>
      </c>
      <c r="H43" s="17">
        <v>1521.3</v>
      </c>
      <c r="I43" s="34">
        <v>1282.8800000000001</v>
      </c>
      <c r="J43" s="50" t="str">
        <f t="shared" si="12"/>
        <v>AfterNon Medicare EligibleConsumer Choice HSAFamily (non-Medicare retiree + non-Medicare spouse and child(ren)</v>
      </c>
      <c r="K43" s="50" t="str">
        <f t="shared" si="13"/>
        <v>AfterNon Medicare EligibleComprehensive CareFamily (non-Medicare retiree + non-Medicare spouse and child(ren)</v>
      </c>
      <c r="L43" s="50" t="str">
        <f t="shared" si="14"/>
        <v>AfterNon Medicare EligibleBlueChoice HMOFamily (non-Medicare retiree + non-Medicare spouse and child(ren)</v>
      </c>
      <c r="M43" s="50" t="str">
        <f t="shared" si="15"/>
        <v>AfterNon Medicare EligibleKaiser Permanente HMOFamily (non-Medicare retiree + non-Medicare spouse and child(ren)</v>
      </c>
    </row>
    <row r="44" spans="4:13" x14ac:dyDescent="0.25">
      <c r="E44" s="33" t="s">
        <v>51</v>
      </c>
      <c r="F44" s="17">
        <v>894.3</v>
      </c>
      <c r="G44" s="17">
        <v>896.24</v>
      </c>
      <c r="H44" s="17">
        <v>912.78</v>
      </c>
      <c r="I44" s="34">
        <v>769.72</v>
      </c>
      <c r="J44" s="50" t="str">
        <f t="shared" si="12"/>
        <v>AfterNon Medicare EligibleConsumer Choice HSAFamily (non-Medicare retiree + children)</v>
      </c>
      <c r="K44" s="50" t="str">
        <f t="shared" si="13"/>
        <v>AfterNon Medicare EligibleComprehensive CareFamily (non-Medicare retiree + children)</v>
      </c>
      <c r="L44" s="50" t="str">
        <f t="shared" si="14"/>
        <v>AfterNon Medicare EligibleBlueChoice HMOFamily (non-Medicare retiree + children)</v>
      </c>
      <c r="M44" s="50" t="str">
        <f t="shared" si="15"/>
        <v>AfterNon Medicare EligibleKaiser Permanente HMOFamily (non-Medicare retiree + children)</v>
      </c>
    </row>
    <row r="45" spans="4:13" ht="13.8" thickBot="1" x14ac:dyDescent="0.3">
      <c r="E45" s="35" t="s">
        <v>52</v>
      </c>
      <c r="F45" s="36">
        <v>914.1</v>
      </c>
      <c r="G45" s="36">
        <v>916.12</v>
      </c>
      <c r="H45" s="36">
        <v>933.56</v>
      </c>
      <c r="I45" s="37">
        <v>728.82</v>
      </c>
      <c r="J45" s="50" t="str">
        <f t="shared" si="12"/>
        <v>AfterNon Medicare EligibleConsumer Choice HSAFamily (non-Medicare spouse + child(ren)</v>
      </c>
      <c r="K45" s="50" t="str">
        <f t="shared" si="13"/>
        <v>AfterNon Medicare EligibleComprehensive CareFamily (non-Medicare spouse + child(ren)</v>
      </c>
      <c r="L45" s="50" t="str">
        <f t="shared" si="14"/>
        <v>AfterNon Medicare EligibleBlueChoice HMOFamily (non-Medicare spouse + child(ren)</v>
      </c>
      <c r="M45" s="50" t="str">
        <f t="shared" si="15"/>
        <v>AfterNon Medicare EligibleKaiser Permanente HMOFamily (non-Medicare spouse + child(ren)</v>
      </c>
    </row>
    <row r="67" spans="1:1" x14ac:dyDescent="0.25">
      <c r="A67" s="11"/>
    </row>
    <row r="68" spans="1:1" x14ac:dyDescent="0.25">
      <c r="A68" s="11"/>
    </row>
    <row r="69" spans="1:1" x14ac:dyDescent="0.25">
      <c r="A69" s="11"/>
    </row>
    <row r="70" spans="1:1" x14ac:dyDescent="0.25">
      <c r="A70" s="11"/>
    </row>
    <row r="71" spans="1:1" x14ac:dyDescent="0.25">
      <c r="A71" s="11"/>
    </row>
    <row r="72" spans="1:1" x14ac:dyDescent="0.25">
      <c r="A72" s="11"/>
    </row>
    <row r="73" spans="1:1" x14ac:dyDescent="0.25">
      <c r="A73" s="11"/>
    </row>
    <row r="74" spans="1:1" x14ac:dyDescent="0.25">
      <c r="A74" s="11"/>
    </row>
    <row r="75" spans="1:1" x14ac:dyDescent="0.25">
      <c r="A75" s="11"/>
    </row>
    <row r="76" spans="1:1" x14ac:dyDescent="0.25">
      <c r="A76" s="11"/>
    </row>
    <row r="77" spans="1:1" x14ac:dyDescent="0.25">
      <c r="A77" s="16"/>
    </row>
    <row r="78" spans="1:1" x14ac:dyDescent="0.25">
      <c r="A78" s="16"/>
    </row>
    <row r="79" spans="1:1" x14ac:dyDescent="0.25">
      <c r="A79" s="16"/>
    </row>
    <row r="80" spans="1:1" x14ac:dyDescent="0.25">
      <c r="A80" s="16"/>
    </row>
    <row r="81" spans="1:1" x14ac:dyDescent="0.25">
      <c r="A81" s="16"/>
    </row>
    <row r="82" spans="1:1" x14ac:dyDescent="0.25">
      <c r="A82" s="16"/>
    </row>
    <row r="83" spans="1:1" x14ac:dyDescent="0.25">
      <c r="A83" s="16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</sheetData>
  <mergeCells count="2">
    <mergeCell ref="F25:I25"/>
    <mergeCell ref="F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User Inputs</vt:lpstr>
      <vt:lpstr>Data</vt:lpstr>
      <vt:lpstr>'User Inputs'!Print_Area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Brandan Birsic</dc:creator>
  <cp:lastModifiedBy>Ed Lech</cp:lastModifiedBy>
  <cp:lastPrinted>2023-01-06T01:54:58Z</cp:lastPrinted>
  <dcterms:created xsi:type="dcterms:W3CDTF">2022-12-01T15:24:43Z</dcterms:created>
  <dcterms:modified xsi:type="dcterms:W3CDTF">2023-01-06T01:57:39Z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4d4d2ec6-07e9-460f-b83f-37e0e11a54eb</vt:lpwstr>
  </property>
  <property fmtid="{D5CDD505-2E9C-101B-9397-08002B2CF9AE}" pid="3" name="AonClassification">
    <vt:lpwstr>ADC_class_200</vt:lpwstr>
  </property>
</Properties>
</file>